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activeTab="4"/>
  </bookViews>
  <sheets>
    <sheet name="March 2022" sheetId="19" r:id="rId1"/>
    <sheet name="April 2022  " sheetId="21" r:id="rId2"/>
    <sheet name="May 2022" sheetId="22" r:id="rId3"/>
    <sheet name="June 2022" sheetId="23" r:id="rId4"/>
    <sheet name="July -2022" sheetId="24" r:id="rId5"/>
    <sheet name="LT" sheetId="17" r:id="rId6"/>
  </sheets>
  <externalReferences>
    <externalReference r:id="rId7"/>
  </externalReferences>
  <definedNames>
    <definedName name="_xlnm.Print_Area" localSheetId="1">'April 2022  '!$A$1:$U$64</definedName>
    <definedName name="_xlnm.Print_Area" localSheetId="4">'July -2022'!$A$1:$U$64</definedName>
    <definedName name="_xlnm.Print_Area" localSheetId="3">'June 2022'!$A$1:$U$64</definedName>
    <definedName name="_xlnm.Print_Area" localSheetId="0">'March 2022'!$A$1:$U$64</definedName>
    <definedName name="_xlnm.Print_Area" localSheetId="2">'May 2022'!$A$1:$U$64</definedName>
  </definedNames>
  <calcPr calcId="144525"/>
</workbook>
</file>

<file path=xl/calcChain.xml><?xml version="1.0" encoding="utf-8"?>
<calcChain xmlns="http://schemas.openxmlformats.org/spreadsheetml/2006/main">
  <c r="S53" i="24" l="1"/>
  <c r="Q53" i="24"/>
  <c r="M53" i="24"/>
  <c r="K53" i="24"/>
  <c r="I53" i="24"/>
  <c r="G53" i="24"/>
  <c r="E53" i="24"/>
  <c r="C53" i="24"/>
  <c r="H53" i="24" s="1"/>
  <c r="S52" i="24"/>
  <c r="Q52" i="24"/>
  <c r="M52" i="24"/>
  <c r="K52" i="24"/>
  <c r="I52" i="24"/>
  <c r="G52" i="24"/>
  <c r="E52" i="24"/>
  <c r="C52" i="24"/>
  <c r="H52" i="24" s="1"/>
  <c r="O18" i="17" l="1"/>
  <c r="N18" i="17"/>
  <c r="K18" i="17"/>
  <c r="J18" i="17"/>
  <c r="G18" i="17"/>
  <c r="F18" i="17"/>
  <c r="C30" i="23"/>
  <c r="C45" i="23"/>
  <c r="H57" i="24" l="1"/>
  <c r="H56" i="24"/>
  <c r="J32" i="23"/>
  <c r="H58" i="24" l="1"/>
  <c r="H66" i="24"/>
  <c r="G63" i="24"/>
  <c r="H61" i="24"/>
  <c r="M60" i="24"/>
  <c r="I60" i="24"/>
  <c r="L59" i="24"/>
  <c r="J59" i="24"/>
  <c r="N58" i="24"/>
  <c r="D45" i="23"/>
  <c r="J18" i="23"/>
  <c r="J33" i="23" l="1"/>
  <c r="I51" i="23" l="1"/>
  <c r="O51" i="23"/>
  <c r="F50" i="23"/>
  <c r="G50" i="23"/>
  <c r="I50" i="23"/>
  <c r="L50" i="23"/>
  <c r="M50" i="23"/>
  <c r="O50" i="23"/>
  <c r="R50" i="23"/>
  <c r="S50" i="23"/>
  <c r="D49" i="23"/>
  <c r="D50" i="23" s="1"/>
  <c r="F49" i="23"/>
  <c r="G49" i="23"/>
  <c r="I49" i="23"/>
  <c r="J49" i="23"/>
  <c r="J50" i="23" s="1"/>
  <c r="L49" i="23"/>
  <c r="M49" i="23"/>
  <c r="O49" i="23"/>
  <c r="P49" i="23"/>
  <c r="P50" i="23" s="1"/>
  <c r="R49" i="23"/>
  <c r="S49" i="23"/>
  <c r="C49" i="23"/>
  <c r="C50" i="23" s="1"/>
  <c r="D44" i="23"/>
  <c r="F44" i="23"/>
  <c r="G44" i="23"/>
  <c r="I44" i="23"/>
  <c r="J44" i="23"/>
  <c r="K44" i="23"/>
  <c r="L44" i="23"/>
  <c r="M44" i="23"/>
  <c r="N44" i="23"/>
  <c r="O44" i="23"/>
  <c r="P44" i="23"/>
  <c r="Q44" i="23"/>
  <c r="R44" i="23"/>
  <c r="S44" i="23"/>
  <c r="T44" i="23"/>
  <c r="C44" i="23"/>
  <c r="F39" i="23"/>
  <c r="G39" i="23"/>
  <c r="I39" i="23"/>
  <c r="L39" i="23"/>
  <c r="M39" i="23"/>
  <c r="O39" i="23"/>
  <c r="R39" i="23"/>
  <c r="S39" i="23"/>
  <c r="D38" i="23"/>
  <c r="F38" i="23"/>
  <c r="G38" i="23"/>
  <c r="I38" i="23"/>
  <c r="J38" i="23"/>
  <c r="J39" i="23" s="1"/>
  <c r="L38" i="23"/>
  <c r="M38" i="23"/>
  <c r="O38" i="23"/>
  <c r="P38" i="23"/>
  <c r="R38" i="23"/>
  <c r="S38" i="23"/>
  <c r="C38" i="23"/>
  <c r="D33" i="23"/>
  <c r="F33" i="23"/>
  <c r="G33" i="23"/>
  <c r="I33" i="23"/>
  <c r="L33" i="23"/>
  <c r="M33" i="23"/>
  <c r="O33" i="23"/>
  <c r="P33" i="23"/>
  <c r="Q33" i="23"/>
  <c r="R33" i="23"/>
  <c r="S33" i="23"/>
  <c r="T33" i="23"/>
  <c r="C33" i="23"/>
  <c r="C39" i="23" s="1"/>
  <c r="D28" i="23"/>
  <c r="D39" i="23" s="1"/>
  <c r="F28" i="23"/>
  <c r="G28" i="23"/>
  <c r="I28" i="23"/>
  <c r="J28" i="23"/>
  <c r="L28" i="23"/>
  <c r="M28" i="23"/>
  <c r="O28" i="23"/>
  <c r="P28" i="23"/>
  <c r="R28" i="23"/>
  <c r="S28" i="23"/>
  <c r="C28" i="23"/>
  <c r="I25" i="23"/>
  <c r="O25" i="23"/>
  <c r="C25" i="23"/>
  <c r="D24" i="23"/>
  <c r="F24" i="23"/>
  <c r="I24" i="23"/>
  <c r="J24" i="23"/>
  <c r="L24" i="23"/>
  <c r="M24" i="23"/>
  <c r="O24" i="23"/>
  <c r="P24" i="23"/>
  <c r="R24" i="23"/>
  <c r="S24" i="23"/>
  <c r="C24" i="23"/>
  <c r="D19" i="23"/>
  <c r="F19" i="23"/>
  <c r="I19" i="23"/>
  <c r="J19" i="23"/>
  <c r="L19" i="23"/>
  <c r="L25" i="23" s="1"/>
  <c r="L51" i="23" s="1"/>
  <c r="O19" i="23"/>
  <c r="P19" i="23"/>
  <c r="R19" i="23"/>
  <c r="R25" i="23" s="1"/>
  <c r="R51" i="23" s="1"/>
  <c r="C19" i="23"/>
  <c r="D15" i="23"/>
  <c r="E15" i="23"/>
  <c r="F15" i="23"/>
  <c r="G15" i="23"/>
  <c r="H15" i="23"/>
  <c r="I15" i="23"/>
  <c r="J15" i="23"/>
  <c r="L15" i="23"/>
  <c r="M15" i="23"/>
  <c r="O15" i="23"/>
  <c r="P15" i="23"/>
  <c r="R15" i="23"/>
  <c r="S15" i="23"/>
  <c r="C15" i="23"/>
  <c r="D11" i="23"/>
  <c r="F11" i="23"/>
  <c r="G11" i="23"/>
  <c r="I11" i="23"/>
  <c r="J11" i="23"/>
  <c r="L11" i="23"/>
  <c r="M11" i="23"/>
  <c r="O11" i="23"/>
  <c r="P11" i="23"/>
  <c r="R11" i="23"/>
  <c r="S11" i="23"/>
  <c r="C11" i="23"/>
  <c r="C11" i="22"/>
  <c r="O8" i="23"/>
  <c r="O9" i="23"/>
  <c r="O10" i="23"/>
  <c r="O12" i="23"/>
  <c r="O13" i="23"/>
  <c r="O14" i="23"/>
  <c r="O16" i="23"/>
  <c r="O17" i="23"/>
  <c r="O18" i="23"/>
  <c r="O20" i="23"/>
  <c r="O21" i="23"/>
  <c r="O22" i="23"/>
  <c r="O23" i="23"/>
  <c r="O26" i="23"/>
  <c r="O27" i="23"/>
  <c r="O29" i="23"/>
  <c r="O30" i="23"/>
  <c r="O31" i="23"/>
  <c r="O32" i="23"/>
  <c r="O34" i="23"/>
  <c r="O35" i="23"/>
  <c r="O36" i="23"/>
  <c r="O37" i="23"/>
  <c r="O40" i="23"/>
  <c r="O41" i="23"/>
  <c r="O42" i="23"/>
  <c r="O43" i="23"/>
  <c r="O45" i="23"/>
  <c r="O46" i="23"/>
  <c r="T46" i="23" s="1"/>
  <c r="O47" i="23"/>
  <c r="O48" i="23"/>
  <c r="O7" i="23"/>
  <c r="I8" i="23"/>
  <c r="I9" i="23"/>
  <c r="I10" i="23"/>
  <c r="I12" i="23"/>
  <c r="I13" i="23"/>
  <c r="I14" i="23"/>
  <c r="I16" i="23"/>
  <c r="I17" i="23"/>
  <c r="I18" i="23"/>
  <c r="I20" i="23"/>
  <c r="I21" i="23"/>
  <c r="I22" i="23"/>
  <c r="I23" i="23"/>
  <c r="I26" i="23"/>
  <c r="I27" i="23"/>
  <c r="I29" i="23"/>
  <c r="I30" i="23"/>
  <c r="I31" i="23"/>
  <c r="I32" i="23"/>
  <c r="I34" i="23"/>
  <c r="I35" i="23"/>
  <c r="I36" i="23"/>
  <c r="I37" i="23"/>
  <c r="I40" i="23"/>
  <c r="I41" i="23"/>
  <c r="I42" i="23"/>
  <c r="I43" i="23"/>
  <c r="I45" i="23"/>
  <c r="I46" i="23"/>
  <c r="I47" i="23"/>
  <c r="I48" i="23"/>
  <c r="I52" i="23"/>
  <c r="I53" i="23"/>
  <c r="I7" i="23"/>
  <c r="C8" i="23"/>
  <c r="C9" i="23"/>
  <c r="C10" i="23"/>
  <c r="C12" i="23"/>
  <c r="C13" i="23"/>
  <c r="C14" i="23"/>
  <c r="C16" i="23"/>
  <c r="C17" i="23"/>
  <c r="C18" i="23"/>
  <c r="C20" i="23"/>
  <c r="C21" i="23"/>
  <c r="C22" i="23"/>
  <c r="C23" i="23"/>
  <c r="C26" i="23"/>
  <c r="C27" i="23"/>
  <c r="C29" i="23"/>
  <c r="C31" i="23"/>
  <c r="C32" i="23"/>
  <c r="C34" i="23"/>
  <c r="C35" i="23"/>
  <c r="C36" i="23"/>
  <c r="C37" i="23"/>
  <c r="C40" i="23"/>
  <c r="C41" i="23"/>
  <c r="C42" i="23"/>
  <c r="C43" i="23"/>
  <c r="C46" i="23"/>
  <c r="C47" i="23"/>
  <c r="C48" i="23"/>
  <c r="C52" i="23"/>
  <c r="C53" i="23"/>
  <c r="C7" i="23"/>
  <c r="S8" i="23"/>
  <c r="S9" i="23"/>
  <c r="S10" i="23"/>
  <c r="S12" i="23"/>
  <c r="S13" i="23"/>
  <c r="S14" i="23"/>
  <c r="S16" i="23"/>
  <c r="S17" i="23"/>
  <c r="S19" i="23" s="1"/>
  <c r="S25" i="23" s="1"/>
  <c r="S51" i="23" s="1"/>
  <c r="S18" i="23"/>
  <c r="S20" i="23"/>
  <c r="S21" i="23"/>
  <c r="S22" i="23"/>
  <c r="S23" i="23"/>
  <c r="S26" i="23"/>
  <c r="S27" i="23"/>
  <c r="S29" i="23"/>
  <c r="S30" i="23"/>
  <c r="S31" i="23"/>
  <c r="S32" i="23"/>
  <c r="S34" i="23"/>
  <c r="S35" i="23"/>
  <c r="S36" i="23"/>
  <c r="S37" i="23"/>
  <c r="S40" i="23"/>
  <c r="S41" i="23"/>
  <c r="S42" i="23"/>
  <c r="S43" i="23"/>
  <c r="S45" i="23"/>
  <c r="S46" i="23"/>
  <c r="S47" i="23"/>
  <c r="S48" i="23"/>
  <c r="S52" i="23"/>
  <c r="S53" i="23"/>
  <c r="S7" i="23"/>
  <c r="Q8" i="23"/>
  <c r="Q9" i="23"/>
  <c r="Q10" i="23"/>
  <c r="Q11" i="23" s="1"/>
  <c r="Q12" i="23"/>
  <c r="Q13" i="23"/>
  <c r="Q14" i="23"/>
  <c r="Q15" i="23" s="1"/>
  <c r="Q16" i="23"/>
  <c r="Q17" i="23"/>
  <c r="Q18" i="23"/>
  <c r="Q20" i="23"/>
  <c r="Q24" i="23" s="1"/>
  <c r="Q21" i="23"/>
  <c r="Q22" i="23"/>
  <c r="Q23" i="23"/>
  <c r="Q26" i="23"/>
  <c r="Q28" i="23" s="1"/>
  <c r="Q27" i="23"/>
  <c r="Q29" i="23"/>
  <c r="Q30" i="23"/>
  <c r="Q31" i="23"/>
  <c r="Q32" i="23"/>
  <c r="Q34" i="23"/>
  <c r="Q38" i="23" s="1"/>
  <c r="Q35" i="23"/>
  <c r="Q36" i="23"/>
  <c r="Q37" i="23"/>
  <c r="Q40" i="23"/>
  <c r="Q41" i="23"/>
  <c r="Q42" i="23"/>
  <c r="Q43" i="23"/>
  <c r="Q45" i="23"/>
  <c r="Q49" i="23" s="1"/>
  <c r="Q50" i="23" s="1"/>
  <c r="Q46" i="23"/>
  <c r="Q47" i="23"/>
  <c r="Q48" i="23"/>
  <c r="Q52" i="23"/>
  <c r="Q53" i="23"/>
  <c r="Q7" i="23"/>
  <c r="M8" i="23"/>
  <c r="M9" i="23"/>
  <c r="M10" i="23"/>
  <c r="M12" i="23"/>
  <c r="M13" i="23"/>
  <c r="M14" i="23"/>
  <c r="M16" i="23"/>
  <c r="M17" i="23"/>
  <c r="M19" i="23" s="1"/>
  <c r="M25" i="23" s="1"/>
  <c r="M51" i="23" s="1"/>
  <c r="M18" i="23"/>
  <c r="M20" i="23"/>
  <c r="M21" i="23"/>
  <c r="M22" i="23"/>
  <c r="M23" i="23"/>
  <c r="M26" i="23"/>
  <c r="M27" i="23"/>
  <c r="M29" i="23"/>
  <c r="M30" i="23"/>
  <c r="M31" i="23"/>
  <c r="M32" i="23"/>
  <c r="M34" i="23"/>
  <c r="M35" i="23"/>
  <c r="M36" i="23"/>
  <c r="M37" i="23"/>
  <c r="M40" i="23"/>
  <c r="M41" i="23"/>
  <c r="M42" i="23"/>
  <c r="M43" i="23"/>
  <c r="M45" i="23"/>
  <c r="M46" i="23"/>
  <c r="M47" i="23"/>
  <c r="M48" i="23"/>
  <c r="M52" i="23"/>
  <c r="M53" i="23"/>
  <c r="M7" i="23"/>
  <c r="K8" i="23"/>
  <c r="K9" i="23"/>
  <c r="K10" i="23"/>
  <c r="K12" i="23"/>
  <c r="K13" i="23"/>
  <c r="K14" i="23"/>
  <c r="K16" i="23"/>
  <c r="K17" i="23"/>
  <c r="K18" i="23"/>
  <c r="K20" i="23"/>
  <c r="K21" i="23"/>
  <c r="K22" i="23"/>
  <c r="K23" i="23"/>
  <c r="K26" i="23"/>
  <c r="K27" i="23"/>
  <c r="K28" i="23" s="1"/>
  <c r="K29" i="23"/>
  <c r="K30" i="23"/>
  <c r="K31" i="23"/>
  <c r="K32" i="23"/>
  <c r="K34" i="23"/>
  <c r="K38" i="23" s="1"/>
  <c r="K35" i="23"/>
  <c r="K36" i="23"/>
  <c r="K37" i="23"/>
  <c r="K40" i="23"/>
  <c r="K41" i="23"/>
  <c r="K42" i="23"/>
  <c r="K43" i="23"/>
  <c r="K45" i="23"/>
  <c r="K49" i="23" s="1"/>
  <c r="K50" i="23" s="1"/>
  <c r="K46" i="23"/>
  <c r="K47" i="23"/>
  <c r="K48" i="23"/>
  <c r="K52" i="23"/>
  <c r="K53" i="23"/>
  <c r="K7" i="23"/>
  <c r="G8" i="23"/>
  <c r="G9" i="23"/>
  <c r="G10" i="23"/>
  <c r="G12" i="23"/>
  <c r="G13" i="23"/>
  <c r="G14" i="23"/>
  <c r="G16" i="23"/>
  <c r="G17" i="23"/>
  <c r="G18" i="23"/>
  <c r="G20" i="23"/>
  <c r="G21" i="23"/>
  <c r="G22" i="23"/>
  <c r="G23" i="23"/>
  <c r="G26" i="23"/>
  <c r="G27" i="23"/>
  <c r="G29" i="23"/>
  <c r="G30" i="23"/>
  <c r="G31" i="23"/>
  <c r="G32" i="23"/>
  <c r="G34" i="23"/>
  <c r="G35" i="23"/>
  <c r="G36" i="23"/>
  <c r="G37" i="23"/>
  <c r="G40" i="23"/>
  <c r="G41" i="23"/>
  <c r="G42" i="23"/>
  <c r="G43" i="23"/>
  <c r="G45" i="23"/>
  <c r="G46" i="23"/>
  <c r="G47" i="23"/>
  <c r="G48" i="23"/>
  <c r="G52" i="23"/>
  <c r="G53" i="23"/>
  <c r="G7" i="23"/>
  <c r="E8" i="23"/>
  <c r="E11" i="23" s="1"/>
  <c r="E9" i="23"/>
  <c r="E10" i="23"/>
  <c r="E12" i="23"/>
  <c r="E13" i="23"/>
  <c r="E14" i="23"/>
  <c r="E16" i="23"/>
  <c r="E17" i="23"/>
  <c r="E18" i="23"/>
  <c r="E20" i="23"/>
  <c r="E21" i="23"/>
  <c r="E22" i="23"/>
  <c r="E23" i="23"/>
  <c r="E24" i="23" s="1"/>
  <c r="E26" i="23"/>
  <c r="E27" i="23"/>
  <c r="E29" i="23"/>
  <c r="E30" i="23"/>
  <c r="E31" i="23"/>
  <c r="E32" i="23"/>
  <c r="E34" i="23"/>
  <c r="E35" i="23"/>
  <c r="E36" i="23"/>
  <c r="E37" i="23"/>
  <c r="E40" i="23"/>
  <c r="E41" i="23"/>
  <c r="E42" i="23"/>
  <c r="E43" i="23"/>
  <c r="E45" i="23"/>
  <c r="E46" i="23"/>
  <c r="E47" i="23"/>
  <c r="E48" i="23"/>
  <c r="E52" i="23"/>
  <c r="E53" i="23"/>
  <c r="E7" i="23"/>
  <c r="H53" i="23"/>
  <c r="H52" i="23"/>
  <c r="T48" i="23"/>
  <c r="N48" i="23"/>
  <c r="H48" i="23"/>
  <c r="T47" i="23"/>
  <c r="N47" i="23"/>
  <c r="H47" i="23"/>
  <c r="N46" i="23"/>
  <c r="H46" i="23"/>
  <c r="T43" i="23"/>
  <c r="N43" i="23"/>
  <c r="H43" i="23"/>
  <c r="T42" i="23"/>
  <c r="N42" i="23"/>
  <c r="H42" i="23"/>
  <c r="T41" i="23"/>
  <c r="N41" i="23"/>
  <c r="H41" i="23"/>
  <c r="T40" i="23"/>
  <c r="N40" i="23"/>
  <c r="H40" i="23"/>
  <c r="H44" i="23" s="1"/>
  <c r="T37" i="23"/>
  <c r="N37" i="23"/>
  <c r="H37" i="23"/>
  <c r="T36" i="23"/>
  <c r="N36" i="23"/>
  <c r="H36" i="23"/>
  <c r="T35" i="23"/>
  <c r="N35" i="23"/>
  <c r="H35" i="23"/>
  <c r="T34" i="23"/>
  <c r="T38" i="23" s="1"/>
  <c r="N34" i="23"/>
  <c r="N38" i="23" s="1"/>
  <c r="H34" i="23"/>
  <c r="T32" i="23"/>
  <c r="N32" i="23"/>
  <c r="H32" i="23"/>
  <c r="U32" i="23" s="1"/>
  <c r="T31" i="23"/>
  <c r="H31" i="23"/>
  <c r="T30" i="23"/>
  <c r="N30" i="23"/>
  <c r="H30" i="23"/>
  <c r="T29" i="23"/>
  <c r="N29" i="23"/>
  <c r="H29" i="23"/>
  <c r="T27" i="23"/>
  <c r="N27" i="23"/>
  <c r="N28" i="23" s="1"/>
  <c r="H27" i="23"/>
  <c r="T26" i="23"/>
  <c r="T28" i="23" s="1"/>
  <c r="N26" i="23"/>
  <c r="H26" i="23"/>
  <c r="H28" i="23" s="1"/>
  <c r="T23" i="23"/>
  <c r="N23" i="23"/>
  <c r="H23" i="23"/>
  <c r="T22" i="23"/>
  <c r="N22" i="23"/>
  <c r="H22" i="23"/>
  <c r="T21" i="23"/>
  <c r="N21" i="23"/>
  <c r="H21" i="23"/>
  <c r="T18" i="23"/>
  <c r="N18" i="23"/>
  <c r="H18" i="23"/>
  <c r="T17" i="23"/>
  <c r="N17" i="23"/>
  <c r="H17" i="23"/>
  <c r="T16" i="23"/>
  <c r="N16" i="23"/>
  <c r="H16" i="23"/>
  <c r="T14" i="23"/>
  <c r="T15" i="23" s="1"/>
  <c r="N14" i="23"/>
  <c r="H14" i="23"/>
  <c r="T13" i="23"/>
  <c r="N13" i="23"/>
  <c r="H13" i="23"/>
  <c r="T10" i="23"/>
  <c r="T11" i="23" s="1"/>
  <c r="N10" i="23"/>
  <c r="H10" i="23"/>
  <c r="T9" i="23"/>
  <c r="N9" i="23"/>
  <c r="H9" i="23"/>
  <c r="T8" i="23"/>
  <c r="N8" i="23"/>
  <c r="H8" i="23"/>
  <c r="H11" i="23" s="1"/>
  <c r="C51" i="23" l="1"/>
  <c r="E19" i="23"/>
  <c r="E25" i="23" s="1"/>
  <c r="K33" i="23"/>
  <c r="K39" i="23" s="1"/>
  <c r="Q39" i="23"/>
  <c r="U34" i="23"/>
  <c r="T39" i="23"/>
  <c r="P39" i="23"/>
  <c r="T19" i="23"/>
  <c r="N19" i="23"/>
  <c r="E49" i="23"/>
  <c r="E44" i="23"/>
  <c r="E38" i="23"/>
  <c r="H38" i="23"/>
  <c r="E33" i="23"/>
  <c r="H33" i="23"/>
  <c r="H39" i="23" s="1"/>
  <c r="E28" i="23"/>
  <c r="U22" i="23"/>
  <c r="K24" i="23"/>
  <c r="F25" i="23"/>
  <c r="F51" i="23" s="1"/>
  <c r="G24" i="23"/>
  <c r="P25" i="23"/>
  <c r="P51" i="23" s="1"/>
  <c r="Q19" i="23"/>
  <c r="U17" i="23"/>
  <c r="K19" i="23"/>
  <c r="J25" i="23"/>
  <c r="J51" i="23" s="1"/>
  <c r="G19" i="23"/>
  <c r="H19" i="23"/>
  <c r="D25" i="23"/>
  <c r="D51" i="23" s="1"/>
  <c r="Q25" i="23"/>
  <c r="K15" i="23"/>
  <c r="K11" i="23"/>
  <c r="U23" i="23"/>
  <c r="U40" i="23"/>
  <c r="U26" i="23"/>
  <c r="U36" i="23"/>
  <c r="U37" i="23"/>
  <c r="U42" i="23"/>
  <c r="U43" i="23"/>
  <c r="U47" i="23"/>
  <c r="U27" i="23"/>
  <c r="U14" i="23"/>
  <c r="U8" i="23"/>
  <c r="U9" i="23"/>
  <c r="U18" i="23"/>
  <c r="U21" i="23"/>
  <c r="U48" i="23"/>
  <c r="U10" i="23"/>
  <c r="U13" i="23"/>
  <c r="U30" i="23"/>
  <c r="U35" i="23"/>
  <c r="U41" i="23"/>
  <c r="U46" i="23"/>
  <c r="H7" i="23"/>
  <c r="N7" i="23"/>
  <c r="N11" i="23" s="1"/>
  <c r="T7" i="23"/>
  <c r="H12" i="23"/>
  <c r="N12" i="23"/>
  <c r="N15" i="23" s="1"/>
  <c r="T12" i="23"/>
  <c r="H20" i="23"/>
  <c r="H24" i="23" s="1"/>
  <c r="N20" i="23"/>
  <c r="N24" i="23" s="1"/>
  <c r="T20" i="23"/>
  <c r="T24" i="23" s="1"/>
  <c r="T25" i="23" s="1"/>
  <c r="U29" i="23"/>
  <c r="H45" i="23"/>
  <c r="H49" i="23" s="1"/>
  <c r="H50" i="23" s="1"/>
  <c r="N45" i="23"/>
  <c r="N49" i="23" s="1"/>
  <c r="N50" i="23" s="1"/>
  <c r="T45" i="23"/>
  <c r="T49" i="23" s="1"/>
  <c r="T50" i="23" s="1"/>
  <c r="N31" i="23"/>
  <c r="U31" i="23" s="1"/>
  <c r="U16" i="23"/>
  <c r="O17" i="17"/>
  <c r="N17" i="17"/>
  <c r="K17" i="17"/>
  <c r="J17" i="17"/>
  <c r="G17" i="17"/>
  <c r="F17" i="17"/>
  <c r="H25" i="23" l="1"/>
  <c r="H51" i="23" s="1"/>
  <c r="N33" i="23"/>
  <c r="N39" i="23" s="1"/>
  <c r="Q51" i="23"/>
  <c r="T51" i="23"/>
  <c r="E50" i="23"/>
  <c r="U44" i="23"/>
  <c r="U38" i="23"/>
  <c r="E39" i="23"/>
  <c r="E51" i="23" s="1"/>
  <c r="U33" i="23"/>
  <c r="U28" i="23"/>
  <c r="G25" i="23"/>
  <c r="G51" i="23" s="1"/>
  <c r="U24" i="23"/>
  <c r="U19" i="23"/>
  <c r="K25" i="23"/>
  <c r="K51" i="23" s="1"/>
  <c r="N25" i="23"/>
  <c r="U7" i="23"/>
  <c r="U11" i="23" s="1"/>
  <c r="U45" i="23"/>
  <c r="U49" i="23" s="1"/>
  <c r="U12" i="23"/>
  <c r="U15" i="23" s="1"/>
  <c r="U20" i="23"/>
  <c r="D45" i="22"/>
  <c r="N51" i="23" l="1"/>
  <c r="U50" i="23"/>
  <c r="U39" i="23"/>
  <c r="U25" i="23"/>
  <c r="H56" i="23"/>
  <c r="I60" i="23" s="1"/>
  <c r="H57" i="23"/>
  <c r="J9" i="22"/>
  <c r="U51" i="23" l="1"/>
  <c r="H66" i="23"/>
  <c r="N58" i="23"/>
  <c r="H61" i="23"/>
  <c r="L59" i="23"/>
  <c r="G63" i="23"/>
  <c r="H58" i="23"/>
  <c r="M60" i="23"/>
  <c r="J59" i="23"/>
  <c r="D49" i="22"/>
  <c r="D50" i="22" s="1"/>
  <c r="F49" i="22"/>
  <c r="G49" i="22"/>
  <c r="G50" i="22" s="1"/>
  <c r="I49" i="22"/>
  <c r="J49" i="22"/>
  <c r="K49" i="22"/>
  <c r="K50" i="22" s="1"/>
  <c r="L49" i="22"/>
  <c r="L50" i="22" s="1"/>
  <c r="L51" i="22" s="1"/>
  <c r="M49" i="22"/>
  <c r="N49" i="22"/>
  <c r="O49" i="22"/>
  <c r="O50" i="22" s="1"/>
  <c r="O51" i="22" s="1"/>
  <c r="P49" i="22"/>
  <c r="P50" i="22" s="1"/>
  <c r="Q49" i="22"/>
  <c r="R49" i="22"/>
  <c r="S49" i="22"/>
  <c r="S50" i="22" s="1"/>
  <c r="T49" i="22"/>
  <c r="T50" i="22" s="1"/>
  <c r="F50" i="22"/>
  <c r="I50" i="22"/>
  <c r="I51" i="22" s="1"/>
  <c r="J50" i="22"/>
  <c r="M50" i="22"/>
  <c r="M51" i="22" s="1"/>
  <c r="N50" i="22"/>
  <c r="Q50" i="22"/>
  <c r="R50" i="22"/>
  <c r="D44" i="22"/>
  <c r="E44" i="22"/>
  <c r="F44" i="22"/>
  <c r="G44" i="22"/>
  <c r="H44" i="22"/>
  <c r="I44" i="22"/>
  <c r="J44" i="22"/>
  <c r="K44" i="22"/>
  <c r="L44" i="22"/>
  <c r="M44" i="22"/>
  <c r="N44" i="22"/>
  <c r="O44" i="22"/>
  <c r="P44" i="22"/>
  <c r="Q44" i="22"/>
  <c r="R44" i="22"/>
  <c r="S44" i="22"/>
  <c r="T44" i="22"/>
  <c r="U44" i="22"/>
  <c r="D38" i="22"/>
  <c r="E38" i="22"/>
  <c r="F38" i="22"/>
  <c r="G38" i="22"/>
  <c r="H38" i="22"/>
  <c r="I38" i="22"/>
  <c r="I39" i="22" s="1"/>
  <c r="J38" i="22"/>
  <c r="K38" i="22"/>
  <c r="L38" i="22"/>
  <c r="M38" i="22"/>
  <c r="M39" i="22" s="1"/>
  <c r="N38" i="22"/>
  <c r="O38" i="22"/>
  <c r="P38" i="22"/>
  <c r="Q38" i="22"/>
  <c r="R38" i="22"/>
  <c r="S38" i="22"/>
  <c r="T38" i="22"/>
  <c r="U38" i="22"/>
  <c r="D39" i="22"/>
  <c r="F39" i="22"/>
  <c r="G39" i="22"/>
  <c r="L39" i="22"/>
  <c r="N39" i="22"/>
  <c r="O39" i="22"/>
  <c r="D33" i="22"/>
  <c r="E33" i="22"/>
  <c r="F33" i="22"/>
  <c r="G33" i="22"/>
  <c r="H33" i="22"/>
  <c r="I33" i="22"/>
  <c r="J33" i="22"/>
  <c r="J39" i="22" s="1"/>
  <c r="L33" i="22"/>
  <c r="M33" i="22"/>
  <c r="N33" i="22"/>
  <c r="O33" i="22"/>
  <c r="P33" i="22"/>
  <c r="Q33" i="22"/>
  <c r="R33" i="22"/>
  <c r="S33" i="22"/>
  <c r="T33" i="22"/>
  <c r="D28" i="22"/>
  <c r="F28" i="22"/>
  <c r="G28" i="22"/>
  <c r="I28" i="22"/>
  <c r="J28" i="22"/>
  <c r="K28" i="22"/>
  <c r="L28" i="22"/>
  <c r="M28" i="22"/>
  <c r="N28" i="22"/>
  <c r="O28" i="22"/>
  <c r="P28" i="22"/>
  <c r="R28" i="22"/>
  <c r="R39" i="22" s="1"/>
  <c r="D24" i="22"/>
  <c r="E24" i="22"/>
  <c r="F24" i="22"/>
  <c r="G24" i="22"/>
  <c r="H24" i="22"/>
  <c r="I24" i="22"/>
  <c r="I25" i="22" s="1"/>
  <c r="J24" i="22"/>
  <c r="K24" i="22"/>
  <c r="L24" i="22"/>
  <c r="M24" i="22"/>
  <c r="M25" i="22" s="1"/>
  <c r="N24" i="22"/>
  <c r="O24" i="22"/>
  <c r="P24" i="22"/>
  <c r="Q24" i="22"/>
  <c r="R24" i="22"/>
  <c r="R25" i="22" s="1"/>
  <c r="S24" i="22"/>
  <c r="T24" i="22"/>
  <c r="U24" i="22"/>
  <c r="L25" i="22"/>
  <c r="O25" i="22"/>
  <c r="S25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S19" i="22"/>
  <c r="T19" i="22"/>
  <c r="U19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D11" i="22"/>
  <c r="D25" i="22" s="1"/>
  <c r="F11" i="22"/>
  <c r="I11" i="22"/>
  <c r="J11" i="22"/>
  <c r="K11" i="22"/>
  <c r="K25" i="22" s="1"/>
  <c r="L11" i="22"/>
  <c r="M11" i="22"/>
  <c r="O11" i="22"/>
  <c r="P11" i="22"/>
  <c r="P25" i="22" s="1"/>
  <c r="R11" i="22"/>
  <c r="S11" i="22"/>
  <c r="T11" i="22"/>
  <c r="T25" i="22" s="1"/>
  <c r="U10" i="22"/>
  <c r="U12" i="22"/>
  <c r="U13" i="22"/>
  <c r="U14" i="22"/>
  <c r="U16" i="22"/>
  <c r="U17" i="22"/>
  <c r="U18" i="22"/>
  <c r="U20" i="22"/>
  <c r="U21" i="22"/>
  <c r="U22" i="22"/>
  <c r="U23" i="22"/>
  <c r="U27" i="22"/>
  <c r="U29" i="22"/>
  <c r="U30" i="22"/>
  <c r="U31" i="22"/>
  <c r="U32" i="22"/>
  <c r="U33" i="22" s="1"/>
  <c r="U34" i="22"/>
  <c r="U35" i="22"/>
  <c r="U36" i="22"/>
  <c r="U37" i="22"/>
  <c r="U40" i="22"/>
  <c r="U41" i="22"/>
  <c r="U42" i="22"/>
  <c r="U43" i="22"/>
  <c r="U45" i="22"/>
  <c r="U49" i="22" s="1"/>
  <c r="U50" i="22" s="1"/>
  <c r="U46" i="22"/>
  <c r="U47" i="22"/>
  <c r="U48" i="22"/>
  <c r="T8" i="22"/>
  <c r="U8" i="22" s="1"/>
  <c r="T9" i="22"/>
  <c r="T10" i="22"/>
  <c r="T12" i="22"/>
  <c r="T13" i="22"/>
  <c r="T14" i="22"/>
  <c r="T16" i="22"/>
  <c r="T17" i="22"/>
  <c r="T18" i="22"/>
  <c r="T20" i="22"/>
  <c r="T21" i="22"/>
  <c r="T22" i="22"/>
  <c r="T23" i="22"/>
  <c r="T26" i="22"/>
  <c r="T28" i="22" s="1"/>
  <c r="T39" i="22" s="1"/>
  <c r="T27" i="22"/>
  <c r="T29" i="22"/>
  <c r="T30" i="22"/>
  <c r="T31" i="22"/>
  <c r="T32" i="22"/>
  <c r="T34" i="22"/>
  <c r="T35" i="22"/>
  <c r="T36" i="22"/>
  <c r="T37" i="22"/>
  <c r="T40" i="22"/>
  <c r="T41" i="22"/>
  <c r="T42" i="22"/>
  <c r="T43" i="22"/>
  <c r="T45" i="22"/>
  <c r="T46" i="22"/>
  <c r="T47" i="22"/>
  <c r="T48" i="22"/>
  <c r="S8" i="22"/>
  <c r="S9" i="22"/>
  <c r="S10" i="22"/>
  <c r="S12" i="22"/>
  <c r="S13" i="22"/>
  <c r="S14" i="22"/>
  <c r="S16" i="22"/>
  <c r="S17" i="22"/>
  <c r="S18" i="22"/>
  <c r="S20" i="22"/>
  <c r="S21" i="22"/>
  <c r="S22" i="22"/>
  <c r="S23" i="22"/>
  <c r="S26" i="22"/>
  <c r="S28" i="22" s="1"/>
  <c r="S39" i="22" s="1"/>
  <c r="S27" i="22"/>
  <c r="S29" i="22"/>
  <c r="S30" i="22"/>
  <c r="S31" i="22"/>
  <c r="S32" i="22"/>
  <c r="S34" i="22"/>
  <c r="S35" i="22"/>
  <c r="S36" i="22"/>
  <c r="S37" i="22"/>
  <c r="S40" i="22"/>
  <c r="S41" i="22"/>
  <c r="S42" i="22"/>
  <c r="S43" i="22"/>
  <c r="S45" i="22"/>
  <c r="S46" i="22"/>
  <c r="S47" i="22"/>
  <c r="S48" i="22"/>
  <c r="S52" i="22"/>
  <c r="S53" i="22"/>
  <c r="Q8" i="22"/>
  <c r="Q11" i="22" s="1"/>
  <c r="Q9" i="22"/>
  <c r="Q10" i="22"/>
  <c r="Q12" i="22"/>
  <c r="Q13" i="22"/>
  <c r="Q14" i="22"/>
  <c r="Q16" i="22"/>
  <c r="Q17" i="22"/>
  <c r="Q18" i="22"/>
  <c r="Q20" i="22"/>
  <c r="Q21" i="22"/>
  <c r="Q22" i="22"/>
  <c r="Q23" i="22"/>
  <c r="Q26" i="22"/>
  <c r="Q28" i="22" s="1"/>
  <c r="Q27" i="22"/>
  <c r="Q29" i="22"/>
  <c r="Q30" i="22"/>
  <c r="Q31" i="22"/>
  <c r="Q32" i="22"/>
  <c r="Q34" i="22"/>
  <c r="Q35" i="22"/>
  <c r="Q36" i="22"/>
  <c r="Q37" i="22"/>
  <c r="Q40" i="22"/>
  <c r="Q41" i="22"/>
  <c r="Q42" i="22"/>
  <c r="Q43" i="22"/>
  <c r="Q45" i="22"/>
  <c r="Q46" i="22"/>
  <c r="Q47" i="22"/>
  <c r="Q48" i="22"/>
  <c r="N8" i="22"/>
  <c r="N9" i="22"/>
  <c r="N11" i="22" s="1"/>
  <c r="N10" i="22"/>
  <c r="N12" i="22"/>
  <c r="N13" i="22"/>
  <c r="N14" i="22"/>
  <c r="N16" i="22"/>
  <c r="N17" i="22"/>
  <c r="N18" i="22"/>
  <c r="N20" i="22"/>
  <c r="N21" i="22"/>
  <c r="N22" i="22"/>
  <c r="N23" i="22"/>
  <c r="N26" i="22"/>
  <c r="N27" i="22"/>
  <c r="N29" i="22"/>
  <c r="N30" i="22"/>
  <c r="N31" i="22"/>
  <c r="N32" i="22"/>
  <c r="N34" i="22"/>
  <c r="N35" i="22"/>
  <c r="N36" i="22"/>
  <c r="N37" i="22"/>
  <c r="N40" i="22"/>
  <c r="N41" i="22"/>
  <c r="N42" i="22"/>
  <c r="N43" i="22"/>
  <c r="N45" i="22"/>
  <c r="N46" i="22"/>
  <c r="N47" i="22"/>
  <c r="N48" i="22"/>
  <c r="M8" i="22"/>
  <c r="M9" i="22"/>
  <c r="M10" i="22"/>
  <c r="M12" i="22"/>
  <c r="M13" i="22"/>
  <c r="M14" i="22"/>
  <c r="M16" i="22"/>
  <c r="M17" i="22"/>
  <c r="M18" i="22"/>
  <c r="M20" i="22"/>
  <c r="M21" i="22"/>
  <c r="M22" i="22"/>
  <c r="M23" i="22"/>
  <c r="M26" i="22"/>
  <c r="M27" i="22"/>
  <c r="M29" i="22"/>
  <c r="M30" i="22"/>
  <c r="M31" i="22"/>
  <c r="M32" i="22"/>
  <c r="M34" i="22"/>
  <c r="M35" i="22"/>
  <c r="M36" i="22"/>
  <c r="M37" i="22"/>
  <c r="M40" i="22"/>
  <c r="M41" i="22"/>
  <c r="M42" i="22"/>
  <c r="M43" i="22"/>
  <c r="M45" i="22"/>
  <c r="M46" i="22"/>
  <c r="M47" i="22"/>
  <c r="M48" i="22"/>
  <c r="K8" i="22"/>
  <c r="K9" i="22"/>
  <c r="K10" i="22"/>
  <c r="K12" i="22"/>
  <c r="K13" i="22"/>
  <c r="K14" i="22"/>
  <c r="K16" i="22"/>
  <c r="K17" i="22"/>
  <c r="K18" i="22"/>
  <c r="K20" i="22"/>
  <c r="K21" i="22"/>
  <c r="K22" i="22"/>
  <c r="K23" i="22"/>
  <c r="K26" i="22"/>
  <c r="K27" i="22"/>
  <c r="K29" i="22"/>
  <c r="K30" i="22"/>
  <c r="K31" i="22"/>
  <c r="K32" i="22"/>
  <c r="K33" i="22" s="1"/>
  <c r="K39" i="22" s="1"/>
  <c r="K34" i="22"/>
  <c r="K35" i="22"/>
  <c r="K36" i="22"/>
  <c r="K37" i="22"/>
  <c r="K40" i="22"/>
  <c r="K41" i="22"/>
  <c r="K42" i="22"/>
  <c r="K43" i="22"/>
  <c r="K45" i="22"/>
  <c r="K46" i="22"/>
  <c r="K47" i="22"/>
  <c r="K48" i="22"/>
  <c r="H8" i="22"/>
  <c r="H9" i="22"/>
  <c r="H10" i="22"/>
  <c r="H12" i="22"/>
  <c r="H13" i="22"/>
  <c r="H14" i="22"/>
  <c r="H16" i="22"/>
  <c r="H17" i="22"/>
  <c r="H18" i="22"/>
  <c r="H20" i="22"/>
  <c r="H21" i="22"/>
  <c r="H22" i="22"/>
  <c r="H23" i="22"/>
  <c r="H26" i="22"/>
  <c r="H28" i="22" s="1"/>
  <c r="H39" i="22" s="1"/>
  <c r="H27" i="22"/>
  <c r="H29" i="22"/>
  <c r="H30" i="22"/>
  <c r="H31" i="22"/>
  <c r="H32" i="22"/>
  <c r="H34" i="22"/>
  <c r="H35" i="22"/>
  <c r="H36" i="22"/>
  <c r="H37" i="22"/>
  <c r="H40" i="22"/>
  <c r="H41" i="22"/>
  <c r="H42" i="22"/>
  <c r="H43" i="22"/>
  <c r="H45" i="22"/>
  <c r="H49" i="22" s="1"/>
  <c r="H50" i="22" s="1"/>
  <c r="H46" i="22"/>
  <c r="H47" i="22"/>
  <c r="H48" i="22"/>
  <c r="H52" i="22"/>
  <c r="H53" i="22"/>
  <c r="G8" i="22"/>
  <c r="G9" i="22"/>
  <c r="G11" i="22" s="1"/>
  <c r="G25" i="22" s="1"/>
  <c r="G10" i="22"/>
  <c r="G12" i="22"/>
  <c r="G13" i="22"/>
  <c r="G14" i="22"/>
  <c r="G16" i="22"/>
  <c r="G17" i="22"/>
  <c r="G18" i="22"/>
  <c r="G20" i="22"/>
  <c r="G21" i="22"/>
  <c r="G22" i="22"/>
  <c r="G23" i="22"/>
  <c r="G26" i="22"/>
  <c r="G27" i="22"/>
  <c r="G29" i="22"/>
  <c r="G30" i="22"/>
  <c r="G31" i="22"/>
  <c r="G32" i="22"/>
  <c r="G34" i="22"/>
  <c r="G35" i="22"/>
  <c r="G36" i="22"/>
  <c r="G37" i="22"/>
  <c r="G40" i="22"/>
  <c r="G41" i="22"/>
  <c r="G42" i="22"/>
  <c r="G43" i="22"/>
  <c r="G45" i="22"/>
  <c r="G46" i="22"/>
  <c r="G47" i="22"/>
  <c r="G48" i="22"/>
  <c r="E8" i="22"/>
  <c r="E9" i="22"/>
  <c r="E10" i="22"/>
  <c r="E12" i="22"/>
  <c r="E13" i="22"/>
  <c r="E14" i="22"/>
  <c r="E16" i="22"/>
  <c r="E17" i="22"/>
  <c r="E18" i="22"/>
  <c r="E20" i="22"/>
  <c r="E21" i="22"/>
  <c r="E22" i="22"/>
  <c r="E23" i="22"/>
  <c r="E26" i="22"/>
  <c r="E28" i="22" s="1"/>
  <c r="E27" i="22"/>
  <c r="E29" i="22"/>
  <c r="E30" i="22"/>
  <c r="E31" i="22"/>
  <c r="E32" i="22"/>
  <c r="E34" i="22"/>
  <c r="E35" i="22"/>
  <c r="E36" i="22"/>
  <c r="E37" i="22"/>
  <c r="E40" i="22"/>
  <c r="E41" i="22"/>
  <c r="E42" i="22"/>
  <c r="E43" i="22"/>
  <c r="E45" i="22"/>
  <c r="E49" i="22" s="1"/>
  <c r="E50" i="22" s="1"/>
  <c r="E46" i="22"/>
  <c r="E47" i="22"/>
  <c r="E48" i="22"/>
  <c r="Q25" i="22" l="1"/>
  <c r="Q51" i="22" s="1"/>
  <c r="N25" i="22"/>
  <c r="J25" i="22"/>
  <c r="U9" i="22"/>
  <c r="F25" i="22"/>
  <c r="F51" i="22"/>
  <c r="G51" i="22"/>
  <c r="S51" i="22"/>
  <c r="R51" i="22"/>
  <c r="Q39" i="22"/>
  <c r="P39" i="22"/>
  <c r="P51" i="22" s="1"/>
  <c r="T51" i="22"/>
  <c r="E39" i="22"/>
  <c r="U26" i="22"/>
  <c r="U28" i="22" s="1"/>
  <c r="U39" i="22" s="1"/>
  <c r="D51" i="22"/>
  <c r="N51" i="22"/>
  <c r="K51" i="22"/>
  <c r="J51" i="22"/>
  <c r="E7" i="22"/>
  <c r="E11" i="22" s="1"/>
  <c r="E25" i="22" s="1"/>
  <c r="E51" i="22" s="1"/>
  <c r="M52" i="22" l="1"/>
  <c r="M53" i="22"/>
  <c r="K52" i="22"/>
  <c r="K53" i="22"/>
  <c r="C50" i="22"/>
  <c r="C49" i="22"/>
  <c r="C44" i="22"/>
  <c r="C39" i="22"/>
  <c r="C38" i="22"/>
  <c r="C33" i="22"/>
  <c r="C28" i="22"/>
  <c r="C25" i="22"/>
  <c r="C51" i="22" s="1"/>
  <c r="C24" i="22"/>
  <c r="C19" i="22"/>
  <c r="C15" i="22"/>
  <c r="O8" i="22"/>
  <c r="O9" i="22"/>
  <c r="O10" i="22"/>
  <c r="O12" i="22"/>
  <c r="O13" i="22"/>
  <c r="O14" i="22"/>
  <c r="O16" i="22"/>
  <c r="O17" i="22"/>
  <c r="O18" i="22"/>
  <c r="O20" i="22"/>
  <c r="O21" i="22"/>
  <c r="O22" i="22"/>
  <c r="O23" i="22"/>
  <c r="O26" i="22"/>
  <c r="O27" i="22"/>
  <c r="O29" i="22"/>
  <c r="O30" i="22"/>
  <c r="O31" i="22"/>
  <c r="O32" i="22"/>
  <c r="O34" i="22"/>
  <c r="O35" i="22"/>
  <c r="O36" i="22"/>
  <c r="O37" i="22"/>
  <c r="O40" i="22"/>
  <c r="O41" i="22"/>
  <c r="O42" i="22"/>
  <c r="O43" i="22"/>
  <c r="O45" i="22"/>
  <c r="O46" i="22"/>
  <c r="O47" i="22"/>
  <c r="O48" i="22"/>
  <c r="O7" i="22"/>
  <c r="I8" i="22"/>
  <c r="I9" i="22"/>
  <c r="I10" i="22"/>
  <c r="I12" i="22"/>
  <c r="I13" i="22"/>
  <c r="I14" i="22"/>
  <c r="I16" i="22"/>
  <c r="I17" i="22"/>
  <c r="I18" i="22"/>
  <c r="I20" i="22"/>
  <c r="I21" i="22"/>
  <c r="I22" i="22"/>
  <c r="I23" i="22"/>
  <c r="I26" i="22"/>
  <c r="I27" i="22"/>
  <c r="I29" i="22"/>
  <c r="I30" i="22"/>
  <c r="I31" i="22"/>
  <c r="I32" i="22"/>
  <c r="I34" i="22"/>
  <c r="I35" i="22"/>
  <c r="I36" i="22"/>
  <c r="I37" i="22"/>
  <c r="I40" i="22"/>
  <c r="I41" i="22"/>
  <c r="I42" i="22"/>
  <c r="I43" i="22"/>
  <c r="I45" i="22"/>
  <c r="I46" i="22"/>
  <c r="I47" i="22"/>
  <c r="I48" i="22"/>
  <c r="I52" i="22"/>
  <c r="I53" i="22"/>
  <c r="I7" i="22"/>
  <c r="C8" i="22"/>
  <c r="C9" i="22"/>
  <c r="C10" i="22"/>
  <c r="C12" i="22"/>
  <c r="C13" i="22"/>
  <c r="C14" i="22"/>
  <c r="C16" i="22"/>
  <c r="C17" i="22"/>
  <c r="C18" i="22"/>
  <c r="C20" i="22"/>
  <c r="C21" i="22"/>
  <c r="C22" i="22"/>
  <c r="C23" i="22"/>
  <c r="C26" i="22"/>
  <c r="C27" i="22"/>
  <c r="C29" i="22"/>
  <c r="C30" i="22"/>
  <c r="C31" i="22"/>
  <c r="C32" i="22"/>
  <c r="C34" i="22"/>
  <c r="C35" i="22"/>
  <c r="C36" i="22"/>
  <c r="C37" i="22"/>
  <c r="C40" i="22"/>
  <c r="C41" i="22"/>
  <c r="C42" i="22"/>
  <c r="C43" i="22"/>
  <c r="C45" i="22"/>
  <c r="C46" i="22"/>
  <c r="C47" i="22"/>
  <c r="C48" i="22"/>
  <c r="C7" i="22"/>
  <c r="S7" i="22"/>
  <c r="Q7" i="22"/>
  <c r="M7" i="22"/>
  <c r="K7" i="22"/>
  <c r="G7" i="22"/>
  <c r="Q53" i="22"/>
  <c r="G53" i="22"/>
  <c r="E53" i="22"/>
  <c r="C53" i="22"/>
  <c r="Q52" i="22"/>
  <c r="G52" i="22"/>
  <c r="E52" i="22"/>
  <c r="C52" i="22"/>
  <c r="N7" i="22"/>
  <c r="H7" i="22" l="1"/>
  <c r="H11" i="22" s="1"/>
  <c r="H25" i="22" s="1"/>
  <c r="H51" i="22" s="1"/>
  <c r="T7" i="22"/>
  <c r="C56" i="22"/>
  <c r="C56" i="21"/>
  <c r="T17" i="21"/>
  <c r="P18" i="21"/>
  <c r="D51" i="21"/>
  <c r="E51" i="21"/>
  <c r="F51" i="21"/>
  <c r="G51" i="21"/>
  <c r="H51" i="21"/>
  <c r="I51" i="21"/>
  <c r="J51" i="21"/>
  <c r="K51" i="21"/>
  <c r="L51" i="21"/>
  <c r="M51" i="21"/>
  <c r="N51" i="21"/>
  <c r="O51" i="21"/>
  <c r="R51" i="21"/>
  <c r="S51" i="21"/>
  <c r="C51" i="21"/>
  <c r="D50" i="21"/>
  <c r="E50" i="21"/>
  <c r="F50" i="21"/>
  <c r="G50" i="21"/>
  <c r="H50" i="21"/>
  <c r="I50" i="21"/>
  <c r="J50" i="21"/>
  <c r="K50" i="21"/>
  <c r="L50" i="21"/>
  <c r="M50" i="21"/>
  <c r="N50" i="21"/>
  <c r="O50" i="21"/>
  <c r="P50" i="21"/>
  <c r="Q50" i="21"/>
  <c r="R50" i="21"/>
  <c r="S50" i="21"/>
  <c r="T50" i="21"/>
  <c r="U50" i="21"/>
  <c r="C50" i="21"/>
  <c r="D49" i="21"/>
  <c r="E49" i="21"/>
  <c r="F49" i="21"/>
  <c r="G49" i="21"/>
  <c r="H49" i="21"/>
  <c r="I49" i="21"/>
  <c r="J49" i="21"/>
  <c r="K49" i="21"/>
  <c r="L49" i="21"/>
  <c r="M49" i="21"/>
  <c r="N49" i="21"/>
  <c r="O49" i="21"/>
  <c r="P49" i="21"/>
  <c r="Q49" i="21"/>
  <c r="R49" i="21"/>
  <c r="S49" i="21"/>
  <c r="T49" i="21"/>
  <c r="U49" i="21"/>
  <c r="C49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C44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C39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C38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S33" i="21"/>
  <c r="T33" i="21"/>
  <c r="U33" i="21"/>
  <c r="C33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C28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R25" i="21"/>
  <c r="S25" i="21"/>
  <c r="C25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C24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P25" i="21" s="1"/>
  <c r="P51" i="21" s="1"/>
  <c r="R19" i="21"/>
  <c r="S19" i="21"/>
  <c r="C19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C15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C11" i="21"/>
  <c r="U7" i="22" l="1"/>
  <c r="U11" i="22" s="1"/>
  <c r="U25" i="22" s="1"/>
  <c r="U51" i="22" s="1"/>
  <c r="H30" i="21"/>
  <c r="H29" i="21"/>
  <c r="H32" i="21"/>
  <c r="P15" i="17"/>
  <c r="L15" i="17"/>
  <c r="H15" i="17"/>
  <c r="H56" i="22" l="1"/>
  <c r="L59" i="22" s="1"/>
  <c r="H57" i="22"/>
  <c r="T8" i="21"/>
  <c r="T9" i="21"/>
  <c r="T10" i="21"/>
  <c r="T12" i="21"/>
  <c r="T13" i="21"/>
  <c r="T14" i="21"/>
  <c r="T16" i="21"/>
  <c r="T18" i="21"/>
  <c r="T19" i="21" s="1"/>
  <c r="T25" i="21" s="1"/>
  <c r="T51" i="21" s="1"/>
  <c r="T20" i="21"/>
  <c r="T21" i="21"/>
  <c r="T22" i="21"/>
  <c r="T23" i="21"/>
  <c r="T26" i="21"/>
  <c r="T27" i="21"/>
  <c r="T29" i="21"/>
  <c r="T30" i="21"/>
  <c r="T31" i="21"/>
  <c r="T32" i="21"/>
  <c r="T34" i="21"/>
  <c r="T35" i="21"/>
  <c r="T36" i="21"/>
  <c r="T37" i="21"/>
  <c r="T40" i="21"/>
  <c r="T41" i="21"/>
  <c r="T42" i="21"/>
  <c r="T43" i="21"/>
  <c r="T45" i="21"/>
  <c r="T46" i="21"/>
  <c r="T47" i="21"/>
  <c r="T48" i="21"/>
  <c r="P14" i="21"/>
  <c r="I60" i="22" l="1"/>
  <c r="G63" i="22"/>
  <c r="H66" i="22"/>
  <c r="M60" i="22"/>
  <c r="J59" i="22"/>
  <c r="H61" i="22"/>
  <c r="N58" i="22"/>
  <c r="H58" i="22"/>
  <c r="J18" i="21"/>
  <c r="D23" i="21" l="1"/>
  <c r="Q14" i="21" l="1"/>
  <c r="O8" i="21" l="1"/>
  <c r="O9" i="21"/>
  <c r="O10" i="21"/>
  <c r="O12" i="21"/>
  <c r="O13" i="21"/>
  <c r="O14" i="21"/>
  <c r="O16" i="21"/>
  <c r="O17" i="21"/>
  <c r="O18" i="21"/>
  <c r="O20" i="21"/>
  <c r="O21" i="21"/>
  <c r="O22" i="21"/>
  <c r="O23" i="21"/>
  <c r="O26" i="21"/>
  <c r="O27" i="21"/>
  <c r="O29" i="21"/>
  <c r="O30" i="21"/>
  <c r="O31" i="21"/>
  <c r="O32" i="21"/>
  <c r="O34" i="21"/>
  <c r="O35" i="21"/>
  <c r="O36" i="21"/>
  <c r="O37" i="21"/>
  <c r="O40" i="21"/>
  <c r="O41" i="21"/>
  <c r="O42" i="21"/>
  <c r="O43" i="21"/>
  <c r="O45" i="21"/>
  <c r="O46" i="21"/>
  <c r="O47" i="21"/>
  <c r="O48" i="21"/>
  <c r="O7" i="21"/>
  <c r="I12" i="21"/>
  <c r="I13" i="21"/>
  <c r="I14" i="21"/>
  <c r="I16" i="21"/>
  <c r="I17" i="21"/>
  <c r="I18" i="21"/>
  <c r="I20" i="21"/>
  <c r="I21" i="21"/>
  <c r="I22" i="21"/>
  <c r="I23" i="21"/>
  <c r="I26" i="21"/>
  <c r="I27" i="21"/>
  <c r="I29" i="21"/>
  <c r="I30" i="21"/>
  <c r="I31" i="21"/>
  <c r="I32" i="21"/>
  <c r="I34" i="21"/>
  <c r="I35" i="21"/>
  <c r="I36" i="21"/>
  <c r="I37" i="21"/>
  <c r="I40" i="21"/>
  <c r="I41" i="21"/>
  <c r="I42" i="21"/>
  <c r="I43" i="21"/>
  <c r="I45" i="21"/>
  <c r="I46" i="21"/>
  <c r="I47" i="21"/>
  <c r="I48" i="21"/>
  <c r="C8" i="21"/>
  <c r="C9" i="21"/>
  <c r="C10" i="21"/>
  <c r="C12" i="21"/>
  <c r="C13" i="21"/>
  <c r="C14" i="21"/>
  <c r="C16" i="21"/>
  <c r="C17" i="21"/>
  <c r="C18" i="21"/>
  <c r="C20" i="21"/>
  <c r="C21" i="21"/>
  <c r="C22" i="21"/>
  <c r="C23" i="21"/>
  <c r="C26" i="21"/>
  <c r="C27" i="21"/>
  <c r="C29" i="21"/>
  <c r="C30" i="21"/>
  <c r="C31" i="21"/>
  <c r="C32" i="21"/>
  <c r="C34" i="21"/>
  <c r="H34" i="21" s="1"/>
  <c r="C35" i="21"/>
  <c r="C36" i="21"/>
  <c r="C37" i="21"/>
  <c r="C40" i="21"/>
  <c r="C41" i="21"/>
  <c r="C42" i="21"/>
  <c r="C43" i="21"/>
  <c r="C45" i="21"/>
  <c r="H45" i="21" s="1"/>
  <c r="C46" i="21"/>
  <c r="C47" i="21"/>
  <c r="C48" i="21"/>
  <c r="C52" i="21"/>
  <c r="C53" i="21"/>
  <c r="C7" i="21"/>
  <c r="S8" i="21"/>
  <c r="S9" i="21"/>
  <c r="S10" i="21"/>
  <c r="S12" i="21"/>
  <c r="S13" i="21"/>
  <c r="S14" i="21"/>
  <c r="S16" i="21"/>
  <c r="S17" i="21"/>
  <c r="S18" i="21"/>
  <c r="S20" i="21"/>
  <c r="S21" i="21"/>
  <c r="S22" i="21"/>
  <c r="S23" i="21"/>
  <c r="S26" i="21"/>
  <c r="S27" i="21"/>
  <c r="S29" i="21"/>
  <c r="S30" i="21"/>
  <c r="S31" i="21"/>
  <c r="S32" i="21"/>
  <c r="S34" i="21"/>
  <c r="S35" i="21"/>
  <c r="S36" i="21"/>
  <c r="S37" i="21"/>
  <c r="S40" i="21"/>
  <c r="S41" i="21"/>
  <c r="S42" i="21"/>
  <c r="S43" i="21"/>
  <c r="S45" i="21"/>
  <c r="S46" i="21"/>
  <c r="S47" i="21"/>
  <c r="S48" i="21"/>
  <c r="S52" i="21"/>
  <c r="S53" i="21"/>
  <c r="S7" i="21"/>
  <c r="Q8" i="21"/>
  <c r="Q9" i="21"/>
  <c r="Q10" i="21"/>
  <c r="Q12" i="21"/>
  <c r="Q13" i="21"/>
  <c r="Q16" i="21"/>
  <c r="Q17" i="21"/>
  <c r="Q18" i="21"/>
  <c r="Q20" i="21"/>
  <c r="Q21" i="21"/>
  <c r="Q22" i="21"/>
  <c r="Q23" i="21"/>
  <c r="Q26" i="21"/>
  <c r="Q27" i="21"/>
  <c r="Q29" i="21"/>
  <c r="Q30" i="21"/>
  <c r="Q31" i="21"/>
  <c r="Q32" i="21"/>
  <c r="Q34" i="21"/>
  <c r="Q35" i="21"/>
  <c r="Q36" i="21"/>
  <c r="Q37" i="21"/>
  <c r="Q40" i="21"/>
  <c r="Q41" i="21"/>
  <c r="Q42" i="21"/>
  <c r="Q43" i="21"/>
  <c r="Q45" i="21"/>
  <c r="Q46" i="21"/>
  <c r="Q47" i="21"/>
  <c r="Q48" i="21"/>
  <c r="Q52" i="21"/>
  <c r="Q53" i="21"/>
  <c r="Q7" i="21"/>
  <c r="M8" i="21"/>
  <c r="M9" i="21"/>
  <c r="M10" i="21"/>
  <c r="M12" i="21"/>
  <c r="M13" i="21"/>
  <c r="M14" i="21"/>
  <c r="M16" i="21"/>
  <c r="M17" i="21"/>
  <c r="M18" i="21"/>
  <c r="M20" i="21"/>
  <c r="M21" i="21"/>
  <c r="M22" i="21"/>
  <c r="M23" i="21"/>
  <c r="M26" i="21"/>
  <c r="M27" i="21"/>
  <c r="M29" i="21"/>
  <c r="M30" i="21"/>
  <c r="M31" i="21"/>
  <c r="M32" i="21"/>
  <c r="M34" i="21"/>
  <c r="M35" i="21"/>
  <c r="M36" i="21"/>
  <c r="M37" i="21"/>
  <c r="M40" i="21"/>
  <c r="M41" i="21"/>
  <c r="M42" i="21"/>
  <c r="M43" i="21"/>
  <c r="M45" i="21"/>
  <c r="M46" i="21"/>
  <c r="M47" i="21"/>
  <c r="M48" i="21"/>
  <c r="M52" i="21"/>
  <c r="M53" i="21"/>
  <c r="M7" i="21"/>
  <c r="K8" i="21"/>
  <c r="K9" i="21"/>
  <c r="K10" i="21"/>
  <c r="K12" i="21"/>
  <c r="K13" i="21"/>
  <c r="K14" i="21"/>
  <c r="K16" i="21"/>
  <c r="K17" i="21"/>
  <c r="K18" i="21"/>
  <c r="K20" i="21"/>
  <c r="K21" i="21"/>
  <c r="K22" i="21"/>
  <c r="K23" i="21"/>
  <c r="K26" i="21"/>
  <c r="K27" i="21"/>
  <c r="K29" i="21"/>
  <c r="K30" i="21"/>
  <c r="K31" i="21"/>
  <c r="K32" i="21"/>
  <c r="K34" i="21"/>
  <c r="K35" i="21"/>
  <c r="K36" i="21"/>
  <c r="K37" i="21"/>
  <c r="K40" i="21"/>
  <c r="K41" i="21"/>
  <c r="K42" i="21"/>
  <c r="K43" i="21"/>
  <c r="K45" i="21"/>
  <c r="K46" i="21"/>
  <c r="K47" i="21"/>
  <c r="K48" i="21"/>
  <c r="K52" i="21"/>
  <c r="K53" i="21"/>
  <c r="K7" i="21"/>
  <c r="G8" i="21"/>
  <c r="G9" i="21"/>
  <c r="G10" i="21"/>
  <c r="G12" i="21"/>
  <c r="G13" i="21"/>
  <c r="G14" i="21"/>
  <c r="G16" i="21"/>
  <c r="G17" i="21"/>
  <c r="G18" i="21"/>
  <c r="G20" i="21"/>
  <c r="G21" i="21"/>
  <c r="G22" i="21"/>
  <c r="G23" i="21"/>
  <c r="G26" i="21"/>
  <c r="G27" i="21"/>
  <c r="G29" i="21"/>
  <c r="G30" i="21"/>
  <c r="G31" i="21"/>
  <c r="G32" i="21"/>
  <c r="G34" i="21"/>
  <c r="G35" i="21"/>
  <c r="G36" i="21"/>
  <c r="G37" i="21"/>
  <c r="G40" i="21"/>
  <c r="G41" i="21"/>
  <c r="G42" i="21"/>
  <c r="G43" i="21"/>
  <c r="G45" i="21"/>
  <c r="G46" i="21"/>
  <c r="G47" i="21"/>
  <c r="G48" i="21"/>
  <c r="G52" i="21"/>
  <c r="G53" i="21"/>
  <c r="G7" i="21"/>
  <c r="E8" i="21"/>
  <c r="E9" i="21"/>
  <c r="E10" i="21"/>
  <c r="E12" i="21"/>
  <c r="E13" i="21"/>
  <c r="E14" i="21"/>
  <c r="E16" i="21"/>
  <c r="E17" i="21"/>
  <c r="E18" i="21"/>
  <c r="E20" i="21"/>
  <c r="E21" i="21"/>
  <c r="E22" i="21"/>
  <c r="E23" i="21"/>
  <c r="E26" i="21"/>
  <c r="E27" i="21"/>
  <c r="E29" i="21"/>
  <c r="E30" i="21"/>
  <c r="E31" i="21"/>
  <c r="E32" i="21"/>
  <c r="E34" i="21"/>
  <c r="E35" i="21"/>
  <c r="E36" i="21"/>
  <c r="E37" i="21"/>
  <c r="E40" i="21"/>
  <c r="E41" i="21"/>
  <c r="E42" i="21"/>
  <c r="E43" i="21"/>
  <c r="E45" i="21"/>
  <c r="E46" i="21"/>
  <c r="E47" i="21"/>
  <c r="E48" i="21"/>
  <c r="E52" i="21"/>
  <c r="E53" i="21"/>
  <c r="E7" i="21"/>
  <c r="N48" i="21"/>
  <c r="H48" i="21"/>
  <c r="N47" i="21"/>
  <c r="H47" i="21"/>
  <c r="N46" i="21"/>
  <c r="H46" i="21"/>
  <c r="N45" i="21"/>
  <c r="N43" i="21"/>
  <c r="H43" i="21"/>
  <c r="N42" i="21"/>
  <c r="H42" i="21"/>
  <c r="N41" i="21"/>
  <c r="H41" i="21"/>
  <c r="N40" i="21"/>
  <c r="H40" i="21"/>
  <c r="N37" i="21"/>
  <c r="H37" i="21"/>
  <c r="N36" i="21"/>
  <c r="H36" i="21"/>
  <c r="N35" i="21"/>
  <c r="H35" i="21"/>
  <c r="N34" i="21"/>
  <c r="N32" i="21"/>
  <c r="N31" i="21"/>
  <c r="H31" i="21"/>
  <c r="N30" i="21"/>
  <c r="N29" i="21"/>
  <c r="N27" i="21"/>
  <c r="H27" i="21"/>
  <c r="N26" i="21"/>
  <c r="H26" i="21"/>
  <c r="N23" i="21"/>
  <c r="H23" i="21"/>
  <c r="N22" i="21"/>
  <c r="H22" i="21"/>
  <c r="N21" i="21"/>
  <c r="H21" i="21"/>
  <c r="N20" i="21"/>
  <c r="H20" i="21"/>
  <c r="N18" i="21"/>
  <c r="H18" i="21"/>
  <c r="N17" i="21"/>
  <c r="H17" i="21"/>
  <c r="N16" i="21"/>
  <c r="H16" i="21"/>
  <c r="N14" i="21"/>
  <c r="H14" i="21"/>
  <c r="N13" i="21"/>
  <c r="H13" i="21"/>
  <c r="N12" i="21"/>
  <c r="H12" i="21"/>
  <c r="H10" i="21"/>
  <c r="H9" i="21"/>
  <c r="H8" i="21"/>
  <c r="T7" i="21"/>
  <c r="H7" i="21"/>
  <c r="U11" i="19"/>
  <c r="U12" i="19"/>
  <c r="U13" i="19"/>
  <c r="U14" i="19"/>
  <c r="U15" i="19"/>
  <c r="U16" i="19"/>
  <c r="U17" i="19"/>
  <c r="U18" i="19"/>
  <c r="U19" i="19"/>
  <c r="U20" i="19"/>
  <c r="U21" i="19"/>
  <c r="U22" i="19"/>
  <c r="U23" i="19"/>
  <c r="U24" i="19"/>
  <c r="U25" i="19"/>
  <c r="U26" i="19"/>
  <c r="U27" i="19"/>
  <c r="U28" i="19"/>
  <c r="U29" i="19"/>
  <c r="U30" i="19"/>
  <c r="U31" i="19"/>
  <c r="U32" i="19"/>
  <c r="U33" i="19"/>
  <c r="U34" i="19"/>
  <c r="U35" i="19"/>
  <c r="U36" i="19"/>
  <c r="U37" i="19"/>
  <c r="U38" i="19"/>
  <c r="U39" i="19"/>
  <c r="U40" i="19"/>
  <c r="U41" i="19"/>
  <c r="U42" i="19"/>
  <c r="U43" i="19"/>
  <c r="U44" i="19"/>
  <c r="U45" i="19"/>
  <c r="U46" i="19"/>
  <c r="U47" i="19"/>
  <c r="U48" i="19"/>
  <c r="U49" i="19"/>
  <c r="U50" i="19"/>
  <c r="U51" i="19"/>
  <c r="T8" i="19"/>
  <c r="T9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22" i="19"/>
  <c r="T23" i="19"/>
  <c r="T24" i="19"/>
  <c r="T25" i="19"/>
  <c r="T26" i="19"/>
  <c r="T27" i="19"/>
  <c r="T28" i="19"/>
  <c r="T29" i="19"/>
  <c r="T30" i="19"/>
  <c r="T31" i="19"/>
  <c r="T32" i="19"/>
  <c r="T33" i="19"/>
  <c r="T34" i="19"/>
  <c r="T35" i="19"/>
  <c r="T36" i="19"/>
  <c r="T37" i="19"/>
  <c r="T38" i="19"/>
  <c r="T39" i="19"/>
  <c r="T40" i="19"/>
  <c r="T41" i="19"/>
  <c r="T42" i="19"/>
  <c r="T43" i="19"/>
  <c r="T44" i="19"/>
  <c r="T45" i="19"/>
  <c r="T46" i="19"/>
  <c r="T47" i="19"/>
  <c r="T48" i="19"/>
  <c r="T49" i="19"/>
  <c r="T50" i="19"/>
  <c r="T51" i="19"/>
  <c r="T7" i="19"/>
  <c r="N8" i="19"/>
  <c r="I8" i="21" s="1"/>
  <c r="N8" i="21" s="1"/>
  <c r="N9" i="19"/>
  <c r="I9" i="21" s="1"/>
  <c r="N9" i="21" s="1"/>
  <c r="N10" i="19"/>
  <c r="U10" i="19" s="1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7" i="19"/>
  <c r="I7" i="21" s="1"/>
  <c r="N7" i="21" s="1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7" i="19"/>
  <c r="Q19" i="21" l="1"/>
  <c r="Q25" i="21" s="1"/>
  <c r="Q51" i="21" s="1"/>
  <c r="K16" i="17"/>
  <c r="U7" i="19"/>
  <c r="U9" i="19"/>
  <c r="I10" i="21"/>
  <c r="N10" i="21" s="1"/>
  <c r="U8" i="19"/>
  <c r="U35" i="21"/>
  <c r="U23" i="21"/>
  <c r="U27" i="21"/>
  <c r="U43" i="21"/>
  <c r="U31" i="21"/>
  <c r="U47" i="21"/>
  <c r="U7" i="21"/>
  <c r="U14" i="21"/>
  <c r="U18" i="21"/>
  <c r="U22" i="21"/>
  <c r="U26" i="21"/>
  <c r="U30" i="21"/>
  <c r="U34" i="21"/>
  <c r="U42" i="21"/>
  <c r="U46" i="21"/>
  <c r="U9" i="21"/>
  <c r="U13" i="21"/>
  <c r="U17" i="21"/>
  <c r="U21" i="21"/>
  <c r="U29" i="21"/>
  <c r="U37" i="21"/>
  <c r="U41" i="21"/>
  <c r="U45" i="21"/>
  <c r="U8" i="21"/>
  <c r="U12" i="21"/>
  <c r="U16" i="21"/>
  <c r="U20" i="21"/>
  <c r="U32" i="21"/>
  <c r="U36" i="21"/>
  <c r="U40" i="21"/>
  <c r="U48" i="21"/>
  <c r="U19" i="21" l="1"/>
  <c r="U25" i="21" s="1"/>
  <c r="U51" i="21" s="1"/>
  <c r="U10" i="21"/>
  <c r="J16" i="17"/>
  <c r="O16" i="17" l="1"/>
  <c r="F16" i="17"/>
  <c r="F28" i="17" s="1"/>
  <c r="G16" i="17"/>
  <c r="N16" i="17"/>
  <c r="H58" i="21"/>
  <c r="H56" i="21"/>
  <c r="M60" i="21" s="1"/>
  <c r="H56" i="19"/>
  <c r="S52" i="19"/>
  <c r="S53" i="19"/>
  <c r="K52" i="19"/>
  <c r="K53" i="19"/>
  <c r="C52" i="19"/>
  <c r="C53" i="19"/>
  <c r="H57" i="21" l="1"/>
  <c r="H66" i="21"/>
  <c r="I60" i="21"/>
  <c r="G63" i="21"/>
  <c r="L59" i="21"/>
  <c r="H61" i="21"/>
  <c r="J59" i="21"/>
  <c r="N58" i="21"/>
  <c r="N58" i="19"/>
  <c r="C56" i="19"/>
  <c r="H66" i="19" l="1"/>
  <c r="H57" i="19"/>
  <c r="L59" i="19" l="1"/>
  <c r="G63" i="19"/>
  <c r="H61" i="19"/>
  <c r="I60" i="19"/>
  <c r="H58" i="19"/>
  <c r="K28" i="17" l="1"/>
  <c r="O28" i="17"/>
  <c r="N28" i="17"/>
  <c r="H16" i="17"/>
  <c r="H17" i="17" s="1"/>
  <c r="H18" i="17" s="1"/>
  <c r="H19" i="17" s="1"/>
  <c r="H20" i="17" s="1"/>
  <c r="H21" i="17" s="1"/>
  <c r="H22" i="17" s="1"/>
  <c r="H23" i="17" s="1"/>
  <c r="H24" i="17" s="1"/>
  <c r="H25" i="17" s="1"/>
  <c r="P16" i="17"/>
  <c r="P17" i="17" s="1"/>
  <c r="P18" i="17" s="1"/>
  <c r="P19" i="17" s="1"/>
  <c r="P20" i="17" s="1"/>
  <c r="P21" i="17" s="1"/>
  <c r="P22" i="17" s="1"/>
  <c r="P23" i="17" s="1"/>
  <c r="P24" i="17" s="1"/>
  <c r="P25" i="17" s="1"/>
  <c r="L16" i="17"/>
  <c r="L17" i="17" s="1"/>
  <c r="L18" i="17" s="1"/>
  <c r="L19" i="17" s="1"/>
  <c r="L20" i="17" s="1"/>
  <c r="L21" i="17" s="1"/>
  <c r="L22" i="17" s="1"/>
  <c r="L23" i="17" s="1"/>
  <c r="L24" i="17" s="1"/>
  <c r="L25" i="17" s="1"/>
  <c r="P26" i="17" l="1"/>
  <c r="P27" i="17" s="1"/>
  <c r="J28" i="17"/>
  <c r="L32" i="17" s="1"/>
  <c r="G28" i="17"/>
  <c r="H32" i="17" s="1"/>
  <c r="P32" i="17"/>
  <c r="H37" i="17" l="1"/>
  <c r="G32" i="17"/>
  <c r="F32" i="17"/>
  <c r="F37" i="17" s="1"/>
  <c r="H26" i="17"/>
  <c r="H27" i="17" s="1"/>
  <c r="L26" i="17"/>
  <c r="L27" i="17" s="1"/>
  <c r="Q52" i="19" l="1"/>
  <c r="Q53" i="19"/>
  <c r="E52" i="19"/>
  <c r="E53" i="19"/>
  <c r="G53" i="19" l="1"/>
  <c r="M53" i="19"/>
  <c r="G52" i="19"/>
  <c r="M52" i="19"/>
  <c r="J59" i="19" l="1"/>
</calcChain>
</file>

<file path=xl/sharedStrings.xml><?xml version="1.0" encoding="utf-8"?>
<sst xmlns="http://schemas.openxmlformats.org/spreadsheetml/2006/main" count="445" uniqueCount="79">
  <si>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</si>
  <si>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</si>
  <si>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</si>
  <si>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</si>
  <si>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</si>
  <si>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</si>
  <si>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 xml:space="preserve">OB </t>
  </si>
  <si>
    <t>Added During</t>
  </si>
  <si>
    <t>Dismantled during</t>
  </si>
  <si>
    <t>CB</t>
  </si>
  <si>
    <t>OB</t>
  </si>
  <si>
    <t>Total</t>
  </si>
  <si>
    <t>Month</t>
  </si>
  <si>
    <t>Year</t>
  </si>
  <si>
    <t>Indiranagar</t>
  </si>
  <si>
    <t>Whitefield</t>
  </si>
  <si>
    <t>Shivajinagar</t>
  </si>
  <si>
    <t>Vidhana Soudha</t>
  </si>
  <si>
    <t>East Circle</t>
  </si>
  <si>
    <t>Jayanagar</t>
  </si>
  <si>
    <t>Koramangala</t>
  </si>
  <si>
    <t>HSR</t>
  </si>
  <si>
    <t xml:space="preserve"> 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</si>
  <si>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</si>
  <si>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</si>
  <si>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</si>
  <si>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</si>
  <si>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</si>
  <si>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</si>
  <si>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</si>
  <si>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</si>
  <si>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>Jalahalli</t>
  </si>
  <si>
    <t xml:space="preserve">North Circle  </t>
  </si>
  <si>
    <t xml:space="preserve">BMAZ TOTAL </t>
  </si>
  <si>
    <t>Nelamangala</t>
  </si>
  <si>
    <t>BRC Circle</t>
  </si>
  <si>
    <t xml:space="preserve">Ramnagara </t>
  </si>
  <si>
    <t>Magadi</t>
  </si>
  <si>
    <t>Kanakapura</t>
  </si>
  <si>
    <t>Chandapura</t>
  </si>
  <si>
    <t xml:space="preserve">Kolar </t>
  </si>
  <si>
    <t>KGF</t>
  </si>
  <si>
    <t>C.B.Pura</t>
  </si>
  <si>
    <t>Chinthamani</t>
  </si>
  <si>
    <t xml:space="preserve">Kolar Circle  </t>
  </si>
  <si>
    <t xml:space="preserve">BRAZ TOTAL </t>
  </si>
  <si>
    <t>Tumkur</t>
  </si>
  <si>
    <t>Tiptur</t>
  </si>
  <si>
    <t>Madhugiri</t>
  </si>
  <si>
    <t>Kunigal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</si>
  <si>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</si>
  <si>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</si>
  <si>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</si>
  <si>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</si>
  <si>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</si>
  <si>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</si>
  <si>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</si>
  <si>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</si>
  <si>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Added during the month</t>
  </si>
  <si>
    <t>During the year</t>
  </si>
  <si>
    <t>TOTAL LT LINES EXISTING</t>
  </si>
  <si>
    <t>Assistant General Manager(Op-4)</t>
  </si>
  <si>
    <t>Deputy General Manager(Op-1)</t>
  </si>
  <si>
    <t>BESCOM</t>
  </si>
  <si>
    <t>Chief General Manager,</t>
  </si>
  <si>
    <t>Operations, BESCOM</t>
  </si>
  <si>
    <t>M</t>
  </si>
  <si>
    <t>Hosakote</t>
  </si>
  <si>
    <t>Ramanagar Circle</t>
  </si>
  <si>
    <t>Over Head</t>
  </si>
  <si>
    <t>UG</t>
  </si>
  <si>
    <t>AB Cable</t>
  </si>
  <si>
    <t xml:space="preserve">Added for the month </t>
  </si>
  <si>
    <t>Dimantled</t>
  </si>
  <si>
    <t>Division-wise LT Over head lines ,U.G. &amp; ABC Cables added &amp; dismantled during the month of March 2022 &amp; during the Year 2021-22 in  Rkm</t>
  </si>
  <si>
    <t>Division-wise LT Over head lines ,U.G. &amp; ABC Cables added &amp; dismantled during the month of April 2022 &amp; during the Year 2022-23 in  Rkm</t>
  </si>
  <si>
    <t>Division-wise LT Over head lines ,U.G. &amp; ABC Cables added &amp; dismantled during the month of May 2022 &amp; during the Year 2022-23 in  Rkm</t>
  </si>
  <si>
    <t>Division-wise LT Over head lines ,U.G. &amp; ABC Cables added &amp; dismantled during the month of June 2022 &amp; during the Year 2022-23 in  Rkm</t>
  </si>
  <si>
    <t>Division-wise LT Over head lines ,U.G. &amp; ABC Cables added &amp; dismantled during the month of July -2022 &amp; during the Year 2022-23 in  Rkm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</si>
</sst>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0"/>
    <numFmt numFmtId="165" formatCode="0.00000000000000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00_);\(#,##0.0000\)"/>
    <numFmt numFmtId="169" formatCode="_-* #,##0\ &quot;F&quot;_-;\-* #,##0\ &quot;F&quot;_-;_-* &quot;-&quot;\ &quot;F&quot;_-;_-@_-"/>
    <numFmt numFmtId="170" formatCode="0.00000_)"/>
    <numFmt numFmtId="171" formatCode="_-* #,##0\ _F_-;\-* #,##0\ _F_-;_-* &quot;-&quot;\ _F_-;_-@_-"/>
    <numFmt numFmtId="172" formatCode="&quot;\&quot;#,##0.00;[Red]\-&quot;\&quot;#,##0.00"/>
    <numFmt numFmtId="173" formatCode="_([$€-2]* #,##0.00_);_([$€-2]* \(#,##0.00\);_([$€-2]* &quot;-&quot;??_)"/>
    <numFmt numFmtId="174" formatCode="#,##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Bookman Old Styl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4"/>
      <name val="AngsanaUPC"/>
      <family val="1"/>
      <charset val="222"/>
    </font>
    <font>
      <sz val="12"/>
      <name val="¹ÙÅÁÃ¼"/>
      <charset val="129"/>
    </font>
    <font>
      <sz val="10"/>
      <color indexed="10"/>
      <name val="Arial"/>
      <family val="2"/>
    </font>
    <font>
      <u/>
      <sz val="9"/>
      <color indexed="12"/>
      <name val="Arial"/>
      <family val="2"/>
    </font>
    <font>
      <sz val="7"/>
      <name val="Small Fonts"/>
      <family val="2"/>
    </font>
    <font>
      <sz val="12"/>
      <name val="Times New Roman"/>
      <family val="1"/>
    </font>
    <font>
      <b/>
      <sz val="10"/>
      <name val="Arial CE"/>
      <family val="2"/>
      <charset val="238"/>
    </font>
    <font>
      <u/>
      <sz val="9"/>
      <color indexed="36"/>
      <name val="Arial"/>
      <family val="2"/>
    </font>
    <font>
      <sz val="10"/>
      <name val="MS Sans Serif"/>
      <family val="2"/>
    </font>
    <font>
      <u/>
      <sz val="7"/>
      <color theme="10"/>
      <name val="Arial"/>
      <family val="2"/>
    </font>
    <font>
      <sz val="12"/>
      <color theme="1"/>
      <name val="Calibri"/>
      <family val="2"/>
      <scheme val="minor"/>
    </font>
    <font>
      <sz val="26"/>
      <name val="Bookman Old Style"/>
      <family val="1"/>
    </font>
    <font>
      <b/>
      <sz val="26"/>
      <color theme="0"/>
      <name val="Bookman Old Style"/>
      <family val="1"/>
    </font>
    <font>
      <sz val="26"/>
      <color theme="0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</borders>
  <cellStyleXfs count="183">
    <xf numFmtId="0" fontId="0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25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7" fillId="3" borderId="0" applyNumberFormat="0" applyBorder="0" applyAlignment="0" applyProtection="0"/>
    <xf numFmtId="0" fontId="26" fillId="0" borderId="0"/>
    <xf numFmtId="0" fontId="8" fillId="20" borderId="2" applyNumberFormat="0" applyAlignment="0" applyProtection="0"/>
    <xf numFmtId="0" fontId="9" fillId="21" borderId="3" applyNumberFormat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4" fontId="27" fillId="0" borderId="4">
      <alignment horizontal="right"/>
    </xf>
    <xf numFmtId="0" fontId="11" fillId="4" borderId="0" applyNumberFormat="0" applyBorder="0" applyAlignment="0" applyProtection="0"/>
    <xf numFmtId="0" fontId="23" fillId="0" borderId="5" applyNumberFormat="0" applyAlignment="0" applyProtection="0">
      <alignment horizontal="left" vertical="center"/>
    </xf>
    <xf numFmtId="0" fontId="23" fillId="0" borderId="6">
      <alignment horizontal="left" vertical="center"/>
    </xf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6" fillId="7" borderId="2" applyNumberFormat="0" applyAlignment="0" applyProtection="0"/>
    <xf numFmtId="0" fontId="17" fillId="0" borderId="10" applyNumberFormat="0" applyFill="0" applyAlignment="0" applyProtection="0"/>
    <xf numFmtId="0" fontId="18" fillId="22" borderId="0" applyNumberFormat="0" applyBorder="0" applyAlignment="0" applyProtection="0"/>
    <xf numFmtId="37" fontId="29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" fillId="23" borderId="11" applyNumberFormat="0" applyFont="0" applyAlignment="0" applyProtection="0"/>
    <xf numFmtId="0" fontId="2" fillId="23" borderId="11" applyNumberFormat="0" applyFont="0" applyAlignment="0" applyProtection="0"/>
    <xf numFmtId="0" fontId="19" fillId="20" borderId="12" applyNumberFormat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0" borderId="0" applyFont="0"/>
    <xf numFmtId="166" fontId="2" fillId="0" borderId="0" applyNumberFormat="0">
      <alignment horizontal="left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>
      <alignment vertical="top"/>
    </xf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/>
  </cellStyleXfs>
  <cellXfs count="78">
    <xf numFmtId="0" fontId="0" fillId="0" borderId="0" xfId="0"/>
    <xf numFmtId="2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wrapText="1"/>
    </xf>
    <xf numFmtId="0" fontId="36" fillId="0" borderId="1" xfId="1" applyFont="1" applyFill="1" applyBorder="1" applyAlignment="1">
      <alignment horizontal="center" wrapText="1"/>
    </xf>
    <xf numFmtId="0" fontId="36" fillId="0" borderId="0" xfId="1" applyFont="1" applyFill="1" applyBorder="1" applyAlignment="1">
      <alignment horizontal="center" wrapText="1"/>
    </xf>
    <xf numFmtId="0" fontId="36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36" fillId="0" borderId="1" xfId="1" applyFont="1" applyFill="1" applyBorder="1" applyAlignment="1">
      <alignment horizontal="center" vertical="top" wrapText="1"/>
    </xf>
    <xf numFmtId="0" fontId="36" fillId="0" borderId="1" xfId="1" applyFont="1" applyFill="1" applyBorder="1" applyAlignment="1">
      <alignment horizontal="left" vertical="center" wrapText="1"/>
    </xf>
    <xf numFmtId="2" fontId="36" fillId="0" borderId="1" xfId="1" applyNumberFormat="1" applyFont="1" applyFill="1" applyBorder="1" applyAlignment="1">
      <alignment horizontal="center" vertical="center" wrapText="1"/>
    </xf>
    <xf numFmtId="2" fontId="36" fillId="0" borderId="1" xfId="1" applyNumberFormat="1" applyFont="1" applyFill="1" applyBorder="1" applyAlignment="1">
      <alignment horizontal="center" wrapText="1"/>
    </xf>
    <xf numFmtId="2" fontId="36" fillId="0" borderId="0" xfId="1" applyNumberFormat="1" applyFont="1" applyFill="1" applyBorder="1" applyAlignment="1">
      <alignment horizontal="center" wrapText="1"/>
    </xf>
    <xf numFmtId="0" fontId="36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2" fontId="36" fillId="0" borderId="0" xfId="1" applyNumberFormat="1" applyFont="1" applyFill="1" applyBorder="1" applyAlignment="1">
      <alignment horizontal="center"/>
    </xf>
    <xf numFmtId="0" fontId="37" fillId="0" borderId="0" xfId="1" applyFont="1" applyFill="1" applyBorder="1" applyAlignment="1">
      <alignment horizontal="center" vertical="top" wrapText="1"/>
    </xf>
    <xf numFmtId="0" fontId="37" fillId="0" borderId="0" xfId="1" applyFont="1" applyFill="1" applyBorder="1" applyAlignment="1">
      <alignment horizontal="left" vertical="center" wrapText="1"/>
    </xf>
    <xf numFmtId="2" fontId="37" fillId="0" borderId="0" xfId="1" applyNumberFormat="1" applyFont="1" applyFill="1" applyBorder="1" applyAlignment="1">
      <alignment horizontal="center" vertical="center" wrapText="1"/>
    </xf>
    <xf numFmtId="2" fontId="36" fillId="0" borderId="0" xfId="1" applyNumberFormat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wrapText="1"/>
    </xf>
    <xf numFmtId="2" fontId="38" fillId="0" borderId="0" xfId="1" applyNumberFormat="1" applyFont="1" applyFill="1" applyBorder="1" applyAlignment="1">
      <alignment horizontal="center" vertical="center" wrapText="1"/>
    </xf>
    <xf numFmtId="2" fontId="37" fillId="0" borderId="0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center" wrapText="1"/>
    </xf>
    <xf numFmtId="2" fontId="3" fillId="0" borderId="0" xfId="1" applyNumberFormat="1" applyFont="1" applyFill="1" applyBorder="1" applyAlignment="1">
      <alignment vertical="center" wrapText="1"/>
    </xf>
    <xf numFmtId="2" fontId="3" fillId="0" borderId="0" xfId="1" applyNumberFormat="1" applyFont="1" applyFill="1" applyBorder="1" applyAlignment="1">
      <alignment horizontal="center" wrapText="1"/>
    </xf>
    <xf numFmtId="0" fontId="36" fillId="0" borderId="0" xfId="1" applyFont="1" applyFill="1" applyBorder="1" applyAlignment="1">
      <alignment horizontal="left" vertical="center" wrapText="1"/>
    </xf>
    <xf numFmtId="2" fontId="36" fillId="0" borderId="0" xfId="1" applyNumberFormat="1" applyFont="1" applyFill="1" applyBorder="1" applyAlignment="1">
      <alignment wrapText="1"/>
    </xf>
    <xf numFmtId="2" fontId="36" fillId="0" borderId="0" xfId="1" applyNumberFormat="1" applyFont="1" applyFill="1" applyBorder="1" applyAlignment="1">
      <alignment vertical="top" wrapText="1"/>
    </xf>
    <xf numFmtId="2" fontId="38" fillId="0" borderId="0" xfId="1" applyNumberFormat="1" applyFont="1" applyFill="1" applyBorder="1" applyAlignment="1">
      <alignment wrapText="1"/>
    </xf>
    <xf numFmtId="2" fontId="37" fillId="0" borderId="0" xfId="1" applyNumberFormat="1" applyFont="1" applyFill="1" applyBorder="1" applyAlignment="1">
      <alignment horizontal="right" wrapText="1"/>
    </xf>
    <xf numFmtId="2" fontId="3" fillId="0" borderId="0" xfId="1" applyNumberFormat="1" applyFont="1" applyFill="1" applyBorder="1" applyAlignment="1">
      <alignment horizontal="right" wrapText="1"/>
    </xf>
    <xf numFmtId="2" fontId="37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vertical="center" wrapText="1"/>
    </xf>
    <xf numFmtId="165" fontId="36" fillId="0" borderId="0" xfId="1" applyNumberFormat="1" applyFont="1" applyFill="1" applyBorder="1" applyAlignment="1">
      <alignment wrapText="1"/>
    </xf>
    <xf numFmtId="2" fontId="36" fillId="0" borderId="1" xfId="4" applyNumberFormat="1" applyFont="1" applyFill="1" applyBorder="1" applyAlignment="1">
      <alignment horizontal="center" vertical="center"/>
    </xf>
    <xf numFmtId="2" fontId="36" fillId="0" borderId="1" xfId="4" quotePrefix="1" applyNumberFormat="1" applyFont="1" applyFill="1" applyBorder="1" applyAlignment="1">
      <alignment horizontal="center" vertical="center"/>
    </xf>
    <xf numFmtId="164" fontId="36" fillId="0" borderId="0" xfId="1" applyNumberFormat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1" fontId="37" fillId="0" borderId="0" xfId="1" applyNumberFormat="1" applyFont="1" applyFill="1" applyBorder="1"/>
    <xf numFmtId="2" fontId="3" fillId="0" borderId="0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wrapText="1"/>
    </xf>
    <xf numFmtId="0" fontId="39" fillId="0" borderId="0" xfId="0" applyFont="1" applyFill="1"/>
    <xf numFmtId="0" fontId="40" fillId="0" borderId="0" xfId="0" applyFont="1" applyFill="1" applyAlignment="1">
      <alignment horizontal="center" wrapText="1"/>
    </xf>
    <xf numFmtId="0" fontId="40" fillId="0" borderId="0" xfId="0" applyFont="1" applyFill="1"/>
    <xf numFmtId="2" fontId="39" fillId="0" borderId="0" xfId="0" applyNumberFormat="1" applyFont="1" applyFill="1"/>
    <xf numFmtId="17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24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 wrapText="1"/>
    </xf>
    <xf numFmtId="2" fontId="36" fillId="0" borderId="14" xfId="1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2" fontId="36" fillId="25" borderId="1" xfId="1" applyNumberFormat="1" applyFont="1" applyFill="1" applyBorder="1" applyAlignment="1">
      <alignment horizontal="center" vertical="center" wrapText="1"/>
    </xf>
    <xf numFmtId="2" fontId="3" fillId="25" borderId="1" xfId="1" applyNumberFormat="1" applyFont="1" applyFill="1" applyBorder="1" applyAlignment="1">
      <alignment horizontal="center" vertical="center" wrapText="1"/>
    </xf>
    <xf numFmtId="2" fontId="37" fillId="0" borderId="0" xfId="1" applyNumberFormat="1" applyFont="1" applyFill="1" applyBorder="1" applyAlignment="1">
      <alignment horizontal="center" vertical="center" wrapText="1"/>
    </xf>
  </cellXfs>
  <cellStyles count="18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75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ÅëÈ­ [0]_±âÅ¸" xfId="30"/>
    <cellStyle name="ÅëÈ­_±âÅ¸" xfId="31"/>
    <cellStyle name="ÄÞ¸¶ [0]_±âÅ¸" xfId="32"/>
    <cellStyle name="ÄÞ¸¶_±âÅ¸" xfId="33"/>
    <cellStyle name="Bad 2" xfId="34"/>
    <cellStyle name="Ç¥ÁØ_¿¬°£´©°è¿¹»ó" xfId="35"/>
    <cellStyle name="Calculation 2" xfId="36"/>
    <cellStyle name="Check Cell 2" xfId="37"/>
    <cellStyle name="Comma  - Style1" xfId="38"/>
    <cellStyle name="Comma  - Style2" xfId="39"/>
    <cellStyle name="Comma  - Style3" xfId="40"/>
    <cellStyle name="Comma  - Style4" xfId="41"/>
    <cellStyle name="Comma  - Style5" xfId="42"/>
    <cellStyle name="Comma  - Style6" xfId="43"/>
    <cellStyle name="Comma  - Style7" xfId="44"/>
    <cellStyle name="Comma  - Style8" xfId="45"/>
    <cellStyle name="Comma 2" xfId="46"/>
    <cellStyle name="Comma 2 2" xfId="47"/>
    <cellStyle name="Comma 2 2 2" xfId="48"/>
    <cellStyle name="Comma 2 3" xfId="49"/>
    <cellStyle name="Comma 2 4" xfId="50"/>
    <cellStyle name="Comma 3" xfId="51"/>
    <cellStyle name="Comma 4" xfId="52"/>
    <cellStyle name="Comma 5" xfId="53"/>
    <cellStyle name="Currency 2" xfId="54"/>
    <cellStyle name="Currency 2 2" xfId="55"/>
    <cellStyle name="Currency 3" xfId="56"/>
    <cellStyle name="Currency 4" xfId="57"/>
    <cellStyle name="Euro" xfId="58"/>
    <cellStyle name="Explanatory Text 2" xfId="59"/>
    <cellStyle name="Formula" xfId="60"/>
    <cellStyle name="Good 2" xfId="61"/>
    <cellStyle name="Header1" xfId="62"/>
    <cellStyle name="Header2" xfId="63"/>
    <cellStyle name="Heading 1 2" xfId="64"/>
    <cellStyle name="Heading 2 2" xfId="65"/>
    <cellStyle name="Heading 3 2" xfId="66"/>
    <cellStyle name="Heading 4 2" xfId="67"/>
    <cellStyle name="Hyperlink 2" xfId="68"/>
    <cellStyle name="Hyperlink 3" xfId="69"/>
    <cellStyle name="Hypertextový odkaz" xfId="70"/>
    <cellStyle name="Input 2" xfId="71"/>
    <cellStyle name="Linked Cell 2" xfId="72"/>
    <cellStyle name="Neutral 2" xfId="73"/>
    <cellStyle name="no dec" xfId="74"/>
    <cellStyle name="Nor}al" xfId="75"/>
    <cellStyle name="Normal" xfId="0" builtinId="0"/>
    <cellStyle name="Normal - Style1" xfId="76"/>
    <cellStyle name="Normal 10" xfId="77"/>
    <cellStyle name="Normal 10 16" xfId="78"/>
    <cellStyle name="Normal 10 2" xfId="79"/>
    <cellStyle name="Normal 11" xfId="80"/>
    <cellStyle name="Normal 12" xfId="81"/>
    <cellStyle name="Normal 12 2" xfId="82"/>
    <cellStyle name="Normal 13" xfId="83"/>
    <cellStyle name="Normal 138_EEPhoneNos" xfId="84"/>
    <cellStyle name="Normal 14" xfId="85"/>
    <cellStyle name="Normal 14 2" xfId="86"/>
    <cellStyle name="Normal 14_January-2010  Fortnight WS Tra NEW" xfId="87"/>
    <cellStyle name="Normal 15" xfId="88"/>
    <cellStyle name="Normal 16" xfId="89"/>
    <cellStyle name="Normal 17" xfId="90"/>
    <cellStyle name="Normal 18" xfId="91"/>
    <cellStyle name="Normal 19" xfId="92"/>
    <cellStyle name="Normal 2" xfId="1"/>
    <cellStyle name="Normal 2 10" xfId="93"/>
    <cellStyle name="Normal 2 11" xfId="94"/>
    <cellStyle name="Normal 2 12" xfId="95"/>
    <cellStyle name="Normal 2 13" xfId="96"/>
    <cellStyle name="Normal 2 14" xfId="97"/>
    <cellStyle name="Normal 2 15" xfId="98"/>
    <cellStyle name="Normal 2 16" xfId="99"/>
    <cellStyle name="Normal 2 17" xfId="100"/>
    <cellStyle name="Normal 2 18" xfId="101"/>
    <cellStyle name="Normal 2 19" xfId="102"/>
    <cellStyle name="Normal 2 2" xfId="2"/>
    <cellStyle name="Normal 2 2 2" xfId="103"/>
    <cellStyle name="Normal 2 2 3" xfId="104"/>
    <cellStyle name="Normal 2 2_Meeting_Notes_09-03-2009" xfId="105"/>
    <cellStyle name="Normal 2 3" xfId="106"/>
    <cellStyle name="Normal 2 4" xfId="107"/>
    <cellStyle name="Normal 2 4 2" xfId="108"/>
    <cellStyle name="Normal 2 5" xfId="109"/>
    <cellStyle name="Normal 2 6" xfId="110"/>
    <cellStyle name="Normal 2 7" xfId="111"/>
    <cellStyle name="Normal 2 8" xfId="112"/>
    <cellStyle name="Normal 2 9" xfId="113"/>
    <cellStyle name="Normal 20" xfId="3"/>
    <cellStyle name="Normal 20 2" xfId="115"/>
    <cellStyle name="Normal 20 3" xfId="114"/>
    <cellStyle name="Normal 21" xfId="116"/>
    <cellStyle name="Normal 22" xfId="117"/>
    <cellStyle name="Normal 23" xfId="118"/>
    <cellStyle name="Normal 24" xfId="119"/>
    <cellStyle name="Normal 25" xfId="120"/>
    <cellStyle name="Normal 26" xfId="121"/>
    <cellStyle name="Normal 27" xfId="122"/>
    <cellStyle name="Normal 28" xfId="123"/>
    <cellStyle name="Normal 29" xfId="124"/>
    <cellStyle name="Normal 3" xfId="125"/>
    <cellStyle name="Normal 3 2" xfId="126"/>
    <cellStyle name="Normal 3 2 2" xfId="127"/>
    <cellStyle name="Normal 3 3" xfId="128"/>
    <cellStyle name="Normal 3 3 2" xfId="129"/>
    <cellStyle name="Normal 3 4" xfId="130"/>
    <cellStyle name="Normal 3 5" xfId="131"/>
    <cellStyle name="Normal 3_Weekly transformer New format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 2" xfId="144"/>
    <cellStyle name="Normal 4 3" xfId="145"/>
    <cellStyle name="Normal 4_Feederwise TCs as on June-08" xfId="146"/>
    <cellStyle name="Normal 40" xfId="147"/>
    <cellStyle name="Normal 41" xfId="4"/>
    <cellStyle name="Normal 41 2" xfId="182"/>
    <cellStyle name="Normal 5" xfId="148"/>
    <cellStyle name="Normal 5 2" xfId="149"/>
    <cellStyle name="Normal 5 2 2" xfId="150"/>
    <cellStyle name="Normal 6" xfId="151"/>
    <cellStyle name="Normal 6 2" xfId="152"/>
    <cellStyle name="Normal 6 2 2" xfId="153"/>
    <cellStyle name="Normal 6 2_MIS-Dec-2008 " xfId="154"/>
    <cellStyle name="Normal 7" xfId="155"/>
    <cellStyle name="Normal 7 2" xfId="156"/>
    <cellStyle name="Normal 7_Agenda-1 MMR Meeting for the month of December-2009" xfId="157"/>
    <cellStyle name="Normal 8" xfId="158"/>
    <cellStyle name="Normal 8 2" xfId="159"/>
    <cellStyle name="Normal 8 3" xfId="160"/>
    <cellStyle name="Normal 8_Meeting Booklet (Tech Formates) Dec-08" xfId="161"/>
    <cellStyle name="Normal 9" xfId="162"/>
    <cellStyle name="Normal 9 2" xfId="163"/>
    <cellStyle name="Note 2" xfId="165"/>
    <cellStyle name="Note 3" xfId="164"/>
    <cellStyle name="Output 2" xfId="166"/>
    <cellStyle name="Percent 2" xfId="167"/>
    <cellStyle name="Percent 2 2" xfId="168"/>
    <cellStyle name="Percent 2 3" xfId="169"/>
    <cellStyle name="Percent 3" xfId="170"/>
    <cellStyle name="Percent 4" xfId="171"/>
    <cellStyle name="Percent 5" xfId="172"/>
    <cellStyle name="Percent 6" xfId="173"/>
    <cellStyle name="Popis" xfId="174"/>
    <cellStyle name="Rs" xfId="175"/>
    <cellStyle name="Sledovaný hypertextový odkaz" xfId="176"/>
    <cellStyle name="Standard_BS14" xfId="177"/>
    <cellStyle name="Style 1" xfId="178"/>
    <cellStyle name="Title 2" xfId="179"/>
    <cellStyle name="Total 2" xfId="180"/>
    <cellStyle name="Warning Text 2" xfId="181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-21/HT%20LT%20FY%202020-21/LT%20Lines%20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0"/>
      <sheetName val="april 2020"/>
      <sheetName val="circle ob "/>
      <sheetName val="diff"/>
      <sheetName val="May 2020"/>
      <sheetName val="June 2020"/>
      <sheetName val="july 2020"/>
      <sheetName val="August 2020"/>
      <sheetName val="sep 2020"/>
      <sheetName val="oct 2020"/>
      <sheetName val="Nov 2020"/>
      <sheetName val="Dec 2020 "/>
      <sheetName val="Jan 2021"/>
      <sheetName val="feb 2021"/>
      <sheetName val="March 2021"/>
      <sheetName val="Sheet1"/>
    </sheetNames>
    <sheetDataSet>
      <sheetData sheetId="0"/>
      <sheetData sheetId="1"/>
      <sheetData sheetId="2"/>
      <sheetData sheetId="3"/>
      <sheetData sheetId="4">
        <row r="56">
          <cell r="H56">
            <v>174730.96100000001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176837.64300000001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9"/>
  <sheetViews>
    <sheetView zoomScale="36" zoomScaleNormal="36" zoomScaleSheetLayoutView="25" workbookViewId="0">
      <pane ySplit="6" topLeftCell="A7" activePane="bottomLeft" state="frozen"/>
      <selection pane="bottomLeft" activeCell="H17" sqref="H17"/>
    </sheetView>
  </sheetViews>
  <sheetFormatPr defaultRowHeight="33"/>
  <cols>
    <col min="1" max="1" width="16.7109375" style="3" customWidth="1"/>
    <col min="2" max="2" width="45.5703125" style="30" customWidth="1"/>
    <col min="3" max="3" width="36.5703125" style="3" customWidth="1"/>
    <col min="4" max="4" width="28.140625" style="3" customWidth="1"/>
    <col min="5" max="5" width="40.28515625" style="3" customWidth="1"/>
    <col min="6" max="6" width="32.42578125" style="3" customWidth="1"/>
    <col min="7" max="7" width="28.140625" style="3" customWidth="1"/>
    <col min="8" max="8" width="41.85546875" style="3" customWidth="1"/>
    <col min="9" max="9" width="29.5703125" style="3" customWidth="1"/>
    <col min="10" max="10" width="39.42578125" style="3" customWidth="1"/>
    <col min="11" max="11" width="28.140625" style="3" customWidth="1"/>
    <col min="12" max="12" width="36.7109375" style="3" customWidth="1"/>
    <col min="13" max="13" width="30.140625" style="3" customWidth="1"/>
    <col min="14" max="14" width="28.140625" style="3" customWidth="1"/>
    <col min="15" max="15" width="47.28515625" style="5" customWidth="1"/>
    <col min="16" max="16" width="32.7109375" style="3" customWidth="1"/>
    <col min="17" max="17" width="34.5703125" style="3" customWidth="1"/>
    <col min="18" max="18" width="36" style="3" customWidth="1"/>
    <col min="19" max="19" width="28.140625" style="6" customWidth="1"/>
    <col min="20" max="20" width="28.140625" style="3" customWidth="1"/>
    <col min="21" max="21" width="36.7109375" style="5" customWidth="1"/>
    <col min="22" max="23" width="26" style="5" customWidth="1"/>
    <col min="24" max="16384" width="9.140625" style="3"/>
  </cols>
  <sheetData>
    <row r="1" spans="1:18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2"/>
      <c r="W1" s="2"/>
    </row>
    <row r="2" spans="1:183" ht="7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2"/>
      <c r="W2" s="2"/>
    </row>
    <row r="3" spans="1:183" ht="35.25" customHeight="1">
      <c r="A3" s="71" t="s">
        <v>74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2"/>
      <c r="W3" s="2"/>
    </row>
    <row r="4" spans="1:183" s="6" customFormat="1" ht="32.25" customHeight="1">
      <c r="A4" s="71" t="s">
        <v>1</v>
      </c>
      <c r="B4" s="71" t="s">
        <v>2</v>
      </c>
      <c r="C4" s="71" t="s">
        <v>3</v>
      </c>
      <c r="D4" s="71"/>
      <c r="E4" s="71"/>
      <c r="F4" s="71"/>
      <c r="G4" s="71"/>
      <c r="H4" s="71"/>
      <c r="I4" s="71" t="s">
        <v>4</v>
      </c>
      <c r="J4" s="72"/>
      <c r="K4" s="72"/>
      <c r="L4" s="72"/>
      <c r="M4" s="72"/>
      <c r="N4" s="72"/>
      <c r="O4" s="71" t="s">
        <v>5</v>
      </c>
      <c r="P4" s="72"/>
      <c r="Q4" s="72"/>
      <c r="R4" s="72"/>
      <c r="S4" s="72"/>
      <c r="T4" s="72"/>
      <c r="U4" s="4"/>
      <c r="V4" s="5"/>
      <c r="W4" s="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s="6" customFormat="1" ht="41.25" customHeight="1">
      <c r="A5" s="71"/>
      <c r="B5" s="71"/>
      <c r="C5" s="71" t="s">
        <v>6</v>
      </c>
      <c r="D5" s="71" t="s">
        <v>7</v>
      </c>
      <c r="E5" s="71"/>
      <c r="F5" s="71" t="s">
        <v>8</v>
      </c>
      <c r="G5" s="71"/>
      <c r="H5" s="71" t="s">
        <v>9</v>
      </c>
      <c r="I5" s="71" t="s">
        <v>6</v>
      </c>
      <c r="J5" s="71" t="s">
        <v>7</v>
      </c>
      <c r="K5" s="71"/>
      <c r="L5" s="71" t="s">
        <v>8</v>
      </c>
      <c r="M5" s="71"/>
      <c r="N5" s="71" t="s">
        <v>9</v>
      </c>
      <c r="O5" s="71" t="s">
        <v>10</v>
      </c>
      <c r="P5" s="71" t="s">
        <v>7</v>
      </c>
      <c r="Q5" s="71"/>
      <c r="R5" s="71" t="s">
        <v>8</v>
      </c>
      <c r="S5" s="71"/>
      <c r="T5" s="71" t="s">
        <v>9</v>
      </c>
      <c r="U5" s="71" t="s">
        <v>11</v>
      </c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s="6" customFormat="1" ht="60" customHeight="1">
      <c r="A6" s="71"/>
      <c r="B6" s="71"/>
      <c r="C6" s="71"/>
      <c r="D6" s="42" t="s">
        <v>12</v>
      </c>
      <c r="E6" s="42" t="s">
        <v>13</v>
      </c>
      <c r="F6" s="42" t="s">
        <v>12</v>
      </c>
      <c r="G6" s="42" t="s">
        <v>13</v>
      </c>
      <c r="H6" s="71"/>
      <c r="I6" s="71"/>
      <c r="J6" s="7" t="s">
        <v>12</v>
      </c>
      <c r="K6" s="42" t="s">
        <v>13</v>
      </c>
      <c r="L6" s="42" t="s">
        <v>12</v>
      </c>
      <c r="M6" s="42" t="s">
        <v>13</v>
      </c>
      <c r="N6" s="71"/>
      <c r="O6" s="71"/>
      <c r="P6" s="42" t="s">
        <v>12</v>
      </c>
      <c r="Q6" s="42" t="s">
        <v>13</v>
      </c>
      <c r="R6" s="42" t="s">
        <v>12</v>
      </c>
      <c r="S6" s="42" t="s">
        <v>13</v>
      </c>
      <c r="T6" s="71"/>
      <c r="U6" s="71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42.75" customHeight="1">
      <c r="A7" s="8">
        <v>1</v>
      </c>
      <c r="B7" s="9" t="s">
        <v>14</v>
      </c>
      <c r="C7" s="10">
        <v>529.53000000000065</v>
      </c>
      <c r="D7" s="10">
        <v>0</v>
      </c>
      <c r="E7" s="10">
        <v>0</v>
      </c>
      <c r="F7" s="10">
        <v>368.49</v>
      </c>
      <c r="G7" s="10">
        <v>501.35</v>
      </c>
      <c r="H7" s="10">
        <f>C7+D7-F7</f>
        <v>161.04000000000065</v>
      </c>
      <c r="I7" s="10">
        <v>197.62499999999994</v>
      </c>
      <c r="J7" s="10">
        <v>7.0000000000000007E-2</v>
      </c>
      <c r="K7" s="10">
        <v>4.5000000000000009</v>
      </c>
      <c r="L7" s="10">
        <v>66.89</v>
      </c>
      <c r="M7" s="10">
        <v>66.89</v>
      </c>
      <c r="N7" s="10">
        <f>I7+J7-L7</f>
        <v>130.80499999999995</v>
      </c>
      <c r="O7" s="11">
        <v>165.57000000000008</v>
      </c>
      <c r="P7" s="10">
        <v>135.31</v>
      </c>
      <c r="Q7" s="10">
        <v>138.97</v>
      </c>
      <c r="R7" s="10">
        <v>17.2</v>
      </c>
      <c r="S7" s="10">
        <v>63.2</v>
      </c>
      <c r="T7" s="11">
        <f>O7+P7-R7</f>
        <v>283.68000000000012</v>
      </c>
      <c r="U7" s="11">
        <f>H7+N7+T7</f>
        <v>575.52500000000077</v>
      </c>
      <c r="V7" s="12"/>
      <c r="W7" s="12"/>
    </row>
    <row r="8" spans="1:183" ht="42.75" customHeight="1">
      <c r="A8" s="8">
        <v>2</v>
      </c>
      <c r="B8" s="9" t="s">
        <v>15</v>
      </c>
      <c r="C8" s="10">
        <v>497.47500000000002</v>
      </c>
      <c r="D8" s="10">
        <v>0</v>
      </c>
      <c r="E8" s="10">
        <v>0.87</v>
      </c>
      <c r="F8" s="10">
        <v>0</v>
      </c>
      <c r="G8" s="10">
        <v>0.39</v>
      </c>
      <c r="H8" s="10">
        <f t="shared" ref="H8:H51" si="0">C8+D8-F8</f>
        <v>497.47500000000002</v>
      </c>
      <c r="I8" s="10">
        <v>118.045</v>
      </c>
      <c r="J8" s="10">
        <v>1.9850000000000001</v>
      </c>
      <c r="K8" s="10">
        <v>12.764999999999999</v>
      </c>
      <c r="L8" s="10">
        <v>0</v>
      </c>
      <c r="M8" s="10">
        <v>0</v>
      </c>
      <c r="N8" s="10">
        <f t="shared" ref="N8:N51" si="1">I8+J8-L8</f>
        <v>120.03</v>
      </c>
      <c r="O8" s="11">
        <v>181.87000000000003</v>
      </c>
      <c r="P8" s="10">
        <v>5.77</v>
      </c>
      <c r="Q8" s="10">
        <v>23.08</v>
      </c>
      <c r="R8" s="10">
        <v>0</v>
      </c>
      <c r="S8" s="10">
        <v>0</v>
      </c>
      <c r="T8" s="11">
        <f t="shared" ref="T8:T51" si="2">O8+P8-R8</f>
        <v>187.64000000000004</v>
      </c>
      <c r="U8" s="11">
        <f t="shared" ref="U8:U51" si="3">H8+N8+T8</f>
        <v>805.14499999999998</v>
      </c>
      <c r="V8" s="12"/>
      <c r="W8" s="12"/>
    </row>
    <row r="9" spans="1:183" ht="42.75" customHeight="1">
      <c r="A9" s="8">
        <v>3</v>
      </c>
      <c r="B9" s="9" t="s">
        <v>16</v>
      </c>
      <c r="C9" s="10">
        <v>743.9599999999997</v>
      </c>
      <c r="D9" s="10">
        <v>0</v>
      </c>
      <c r="E9" s="10">
        <v>0</v>
      </c>
      <c r="F9" s="10">
        <v>0</v>
      </c>
      <c r="G9" s="10">
        <v>0</v>
      </c>
      <c r="H9" s="10">
        <f t="shared" si="0"/>
        <v>743.9599999999997</v>
      </c>
      <c r="I9" s="10">
        <v>196.80100000000004</v>
      </c>
      <c r="J9" s="10">
        <v>0.53200000000000003</v>
      </c>
      <c r="K9" s="10">
        <v>12.199000000000002</v>
      </c>
      <c r="L9" s="10">
        <v>0</v>
      </c>
      <c r="M9" s="10">
        <v>0</v>
      </c>
      <c r="N9" s="10">
        <f t="shared" si="1"/>
        <v>197.33300000000006</v>
      </c>
      <c r="O9" s="11">
        <v>141.44</v>
      </c>
      <c r="P9" s="10">
        <v>0</v>
      </c>
      <c r="Q9" s="10">
        <v>0</v>
      </c>
      <c r="R9" s="10">
        <v>0</v>
      </c>
      <c r="S9" s="10">
        <v>0</v>
      </c>
      <c r="T9" s="11">
        <f t="shared" si="2"/>
        <v>141.44</v>
      </c>
      <c r="U9" s="11">
        <f t="shared" si="3"/>
        <v>1082.7329999999997</v>
      </c>
      <c r="V9" s="12"/>
      <c r="W9" s="12"/>
    </row>
    <row r="10" spans="1:183" ht="42.75" customHeight="1">
      <c r="A10" s="8">
        <v>4</v>
      </c>
      <c r="B10" s="13" t="s">
        <v>17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f t="shared" si="0"/>
        <v>0</v>
      </c>
      <c r="I10" s="10">
        <v>141.93900000000008</v>
      </c>
      <c r="J10" s="10">
        <v>9.5000000000000001E-2</v>
      </c>
      <c r="K10" s="10">
        <v>2.8690000000000007</v>
      </c>
      <c r="L10" s="10">
        <v>0</v>
      </c>
      <c r="M10" s="10">
        <v>0</v>
      </c>
      <c r="N10" s="10">
        <f t="shared" si="1"/>
        <v>142.03400000000008</v>
      </c>
      <c r="O10" s="11">
        <v>233.16999999999996</v>
      </c>
      <c r="P10" s="10">
        <v>0</v>
      </c>
      <c r="Q10" s="10">
        <v>0</v>
      </c>
      <c r="R10" s="10">
        <v>0</v>
      </c>
      <c r="S10" s="10">
        <v>0</v>
      </c>
      <c r="T10" s="11">
        <f t="shared" si="2"/>
        <v>233.16999999999996</v>
      </c>
      <c r="U10" s="11">
        <f t="shared" si="3"/>
        <v>375.20400000000006</v>
      </c>
      <c r="V10" s="12"/>
      <c r="W10" s="12"/>
    </row>
    <row r="11" spans="1:183" s="17" customFormat="1" ht="42.75" customHeight="1">
      <c r="A11" s="14"/>
      <c r="B11" s="15" t="s">
        <v>18</v>
      </c>
      <c r="C11" s="16">
        <v>1770.9650000000001</v>
      </c>
      <c r="D11" s="16">
        <v>0</v>
      </c>
      <c r="E11" s="16">
        <v>0.87</v>
      </c>
      <c r="F11" s="16">
        <v>368.49</v>
      </c>
      <c r="G11" s="16">
        <v>501.74</v>
      </c>
      <c r="H11" s="16">
        <f t="shared" si="0"/>
        <v>1402.4750000000001</v>
      </c>
      <c r="I11" s="16">
        <v>654.41000000000008</v>
      </c>
      <c r="J11" s="16">
        <v>2.6820000000000004</v>
      </c>
      <c r="K11" s="16">
        <v>32.333000000000006</v>
      </c>
      <c r="L11" s="16">
        <v>66.89</v>
      </c>
      <c r="M11" s="16">
        <v>66.89</v>
      </c>
      <c r="N11" s="16">
        <f t="shared" si="1"/>
        <v>590.20200000000011</v>
      </c>
      <c r="O11" s="16">
        <v>722.05000000000007</v>
      </c>
      <c r="P11" s="16">
        <v>141.08000000000001</v>
      </c>
      <c r="Q11" s="16">
        <v>162.05000000000001</v>
      </c>
      <c r="R11" s="16">
        <v>17.2</v>
      </c>
      <c r="S11" s="16">
        <v>63.2</v>
      </c>
      <c r="T11" s="47">
        <f t="shared" si="2"/>
        <v>845.93000000000006</v>
      </c>
      <c r="U11" s="47">
        <f t="shared" si="3"/>
        <v>2838.607</v>
      </c>
      <c r="V11" s="46"/>
      <c r="W11" s="46"/>
    </row>
    <row r="12" spans="1:183" ht="42.75" customHeight="1">
      <c r="A12" s="8">
        <v>5</v>
      </c>
      <c r="B12" s="9" t="s">
        <v>19</v>
      </c>
      <c r="C12" s="10">
        <v>1653.4899999999991</v>
      </c>
      <c r="D12" s="10">
        <v>0</v>
      </c>
      <c r="E12" s="10">
        <v>0</v>
      </c>
      <c r="F12" s="10">
        <v>0</v>
      </c>
      <c r="G12" s="10">
        <v>191.14</v>
      </c>
      <c r="H12" s="10">
        <f t="shared" si="0"/>
        <v>1653.4899999999991</v>
      </c>
      <c r="I12" s="10">
        <v>121.51300000000001</v>
      </c>
      <c r="J12" s="39">
        <v>0.12</v>
      </c>
      <c r="K12" s="10">
        <v>1.8300000000000005</v>
      </c>
      <c r="L12" s="10">
        <v>0</v>
      </c>
      <c r="M12" s="10">
        <v>0</v>
      </c>
      <c r="N12" s="10">
        <f t="shared" si="1"/>
        <v>121.63300000000001</v>
      </c>
      <c r="O12" s="11">
        <v>568.42999999999995</v>
      </c>
      <c r="P12" s="10">
        <v>10.48</v>
      </c>
      <c r="Q12" s="10">
        <v>154.46</v>
      </c>
      <c r="R12" s="10">
        <v>0</v>
      </c>
      <c r="S12" s="10">
        <v>0.5</v>
      </c>
      <c r="T12" s="11">
        <f t="shared" si="2"/>
        <v>578.91</v>
      </c>
      <c r="U12" s="11">
        <f t="shared" si="3"/>
        <v>2354.032999999999</v>
      </c>
      <c r="V12" s="12"/>
      <c r="W12" s="12"/>
    </row>
    <row r="13" spans="1:183" ht="42.75" customHeight="1">
      <c r="A13" s="8">
        <v>6</v>
      </c>
      <c r="B13" s="9" t="s">
        <v>20</v>
      </c>
      <c r="C13" s="10">
        <v>1023.7699999999998</v>
      </c>
      <c r="D13" s="10">
        <v>0</v>
      </c>
      <c r="E13" s="10">
        <v>0</v>
      </c>
      <c r="F13" s="10">
        <v>0</v>
      </c>
      <c r="G13" s="10">
        <v>0</v>
      </c>
      <c r="H13" s="10">
        <f t="shared" si="0"/>
        <v>1023.7699999999998</v>
      </c>
      <c r="I13" s="10">
        <v>147.79400000000007</v>
      </c>
      <c r="J13" s="39">
        <v>0.52</v>
      </c>
      <c r="K13" s="10">
        <v>5.8599999999999994</v>
      </c>
      <c r="L13" s="10">
        <v>0</v>
      </c>
      <c r="M13" s="10">
        <v>0</v>
      </c>
      <c r="N13" s="10">
        <f t="shared" si="1"/>
        <v>148.31400000000008</v>
      </c>
      <c r="O13" s="11">
        <v>85.86</v>
      </c>
      <c r="P13" s="10">
        <v>0.67</v>
      </c>
      <c r="Q13" s="10">
        <v>1.21</v>
      </c>
      <c r="R13" s="10">
        <v>0</v>
      </c>
      <c r="S13" s="10">
        <v>0</v>
      </c>
      <c r="T13" s="11">
        <f t="shared" si="2"/>
        <v>86.53</v>
      </c>
      <c r="U13" s="11">
        <f t="shared" si="3"/>
        <v>1258.6139999999998</v>
      </c>
      <c r="V13" s="12"/>
      <c r="W13" s="12"/>
    </row>
    <row r="14" spans="1:183" ht="42.75" customHeight="1">
      <c r="A14" s="8">
        <v>7</v>
      </c>
      <c r="B14" s="9" t="s">
        <v>21</v>
      </c>
      <c r="C14" s="10">
        <v>2084.5799999999995</v>
      </c>
      <c r="D14" s="10">
        <v>0</v>
      </c>
      <c r="E14" s="10">
        <v>0.15</v>
      </c>
      <c r="F14" s="10">
        <v>0</v>
      </c>
      <c r="G14" s="10">
        <v>0</v>
      </c>
      <c r="H14" s="10">
        <f t="shared" si="0"/>
        <v>2084.5799999999995</v>
      </c>
      <c r="I14" s="10">
        <v>192.48399999999998</v>
      </c>
      <c r="J14" s="40">
        <v>1.37</v>
      </c>
      <c r="K14" s="10">
        <v>14.446999999999999</v>
      </c>
      <c r="L14" s="10">
        <v>0</v>
      </c>
      <c r="M14" s="10">
        <v>0</v>
      </c>
      <c r="N14" s="10">
        <f t="shared" si="1"/>
        <v>193.85399999999998</v>
      </c>
      <c r="O14" s="11">
        <v>343.70999999999992</v>
      </c>
      <c r="P14" s="10">
        <v>8.4499999999999993</v>
      </c>
      <c r="Q14" s="10">
        <v>34</v>
      </c>
      <c r="R14" s="10">
        <v>0</v>
      </c>
      <c r="S14" s="10">
        <v>0</v>
      </c>
      <c r="T14" s="11">
        <f t="shared" si="2"/>
        <v>352.15999999999991</v>
      </c>
      <c r="U14" s="11">
        <f t="shared" si="3"/>
        <v>2630.5939999999991</v>
      </c>
      <c r="V14" s="12"/>
      <c r="W14" s="12"/>
    </row>
    <row r="15" spans="1:183" s="17" customFormat="1" ht="42.75" customHeight="1">
      <c r="A15" s="14" t="s">
        <v>22</v>
      </c>
      <c r="B15" s="15" t="s">
        <v>23</v>
      </c>
      <c r="C15" s="16">
        <v>4761.8399999999983</v>
      </c>
      <c r="D15" s="16">
        <v>0</v>
      </c>
      <c r="E15" s="16">
        <v>0.15</v>
      </c>
      <c r="F15" s="16">
        <v>0</v>
      </c>
      <c r="G15" s="16">
        <v>191.14</v>
      </c>
      <c r="H15" s="16">
        <f t="shared" si="0"/>
        <v>4761.8399999999983</v>
      </c>
      <c r="I15" s="16">
        <v>461.79100000000005</v>
      </c>
      <c r="J15" s="16">
        <v>2.0100000000000002</v>
      </c>
      <c r="K15" s="16">
        <v>22.137</v>
      </c>
      <c r="L15" s="16">
        <v>0</v>
      </c>
      <c r="M15" s="16">
        <v>0</v>
      </c>
      <c r="N15" s="16">
        <f t="shared" si="1"/>
        <v>463.80100000000004</v>
      </c>
      <c r="O15" s="16">
        <v>997.99999999999989</v>
      </c>
      <c r="P15" s="16">
        <v>19.600000000000001</v>
      </c>
      <c r="Q15" s="16">
        <v>189.67000000000002</v>
      </c>
      <c r="R15" s="16">
        <v>0</v>
      </c>
      <c r="S15" s="16">
        <v>0.5</v>
      </c>
      <c r="T15" s="47">
        <f t="shared" si="2"/>
        <v>1017.5999999999999</v>
      </c>
      <c r="U15" s="47">
        <f t="shared" si="3"/>
        <v>6243.2409999999982</v>
      </c>
      <c r="V15" s="46"/>
      <c r="W15" s="46"/>
    </row>
    <row r="16" spans="1:183" ht="42.75" customHeight="1">
      <c r="A16" s="8">
        <v>8</v>
      </c>
      <c r="B16" s="9" t="s">
        <v>24</v>
      </c>
      <c r="C16" s="10">
        <v>1757.4019999999991</v>
      </c>
      <c r="D16" s="10">
        <v>2.2599999999999998</v>
      </c>
      <c r="E16" s="10">
        <v>22.555999999999997</v>
      </c>
      <c r="F16" s="10">
        <v>13.05</v>
      </c>
      <c r="G16" s="10">
        <v>64.98</v>
      </c>
      <c r="H16" s="10">
        <f t="shared" si="0"/>
        <v>1746.6119999999992</v>
      </c>
      <c r="I16" s="10">
        <v>110.88000000000002</v>
      </c>
      <c r="J16" s="10">
        <v>0.14000000000000001</v>
      </c>
      <c r="K16" s="10">
        <v>1.5960000000000001</v>
      </c>
      <c r="L16" s="10">
        <v>0</v>
      </c>
      <c r="M16" s="10">
        <v>0</v>
      </c>
      <c r="N16" s="10">
        <f t="shared" si="1"/>
        <v>111.02000000000002</v>
      </c>
      <c r="O16" s="11">
        <v>110.64899999999999</v>
      </c>
      <c r="P16" s="10">
        <v>0.75</v>
      </c>
      <c r="Q16" s="10">
        <v>34.690000000000005</v>
      </c>
      <c r="R16" s="10">
        <v>0</v>
      </c>
      <c r="S16" s="10">
        <v>0</v>
      </c>
      <c r="T16" s="11">
        <f t="shared" si="2"/>
        <v>111.39899999999999</v>
      </c>
      <c r="U16" s="11">
        <f t="shared" si="3"/>
        <v>1969.030999999999</v>
      </c>
      <c r="V16" s="12"/>
      <c r="W16" s="12"/>
    </row>
    <row r="17" spans="1:23" ht="57.75" customHeight="1">
      <c r="A17" s="8">
        <v>9</v>
      </c>
      <c r="B17" s="9" t="s">
        <v>25</v>
      </c>
      <c r="C17" s="10">
        <v>199.43399999999986</v>
      </c>
      <c r="D17" s="10">
        <v>0</v>
      </c>
      <c r="E17" s="10">
        <v>0</v>
      </c>
      <c r="F17" s="10">
        <v>0</v>
      </c>
      <c r="G17" s="10">
        <v>77.06</v>
      </c>
      <c r="H17" s="10">
        <f t="shared" si="0"/>
        <v>199.43399999999986</v>
      </c>
      <c r="I17" s="10">
        <v>21.926999999999992</v>
      </c>
      <c r="J17" s="10">
        <v>0.15</v>
      </c>
      <c r="K17" s="10">
        <v>9.35</v>
      </c>
      <c r="L17" s="10">
        <v>0</v>
      </c>
      <c r="M17" s="10">
        <v>4.09</v>
      </c>
      <c r="N17" s="10">
        <f t="shared" si="1"/>
        <v>22.076999999999991</v>
      </c>
      <c r="O17" s="11">
        <v>408.27100000000002</v>
      </c>
      <c r="P17" s="10">
        <v>0</v>
      </c>
      <c r="Q17" s="10">
        <v>50.24</v>
      </c>
      <c r="R17" s="10">
        <v>0</v>
      </c>
      <c r="S17" s="10">
        <v>0</v>
      </c>
      <c r="T17" s="11">
        <f t="shared" si="2"/>
        <v>408.27100000000002</v>
      </c>
      <c r="U17" s="11">
        <f t="shared" si="3"/>
        <v>629.78199999999993</v>
      </c>
      <c r="V17" s="12"/>
      <c r="W17" s="12"/>
    </row>
    <row r="18" spans="1:23" ht="42.75" customHeight="1">
      <c r="A18" s="8">
        <v>10</v>
      </c>
      <c r="B18" s="9" t="s">
        <v>26</v>
      </c>
      <c r="C18" s="10">
        <v>669.86499999999933</v>
      </c>
      <c r="D18" s="10">
        <v>0</v>
      </c>
      <c r="E18" s="10">
        <v>2.0100000000000002</v>
      </c>
      <c r="F18" s="10">
        <v>0</v>
      </c>
      <c r="G18" s="10">
        <v>131.94999999999999</v>
      </c>
      <c r="H18" s="10">
        <f t="shared" si="0"/>
        <v>669.86499999999933</v>
      </c>
      <c r="I18" s="10">
        <v>16.31999999999999</v>
      </c>
      <c r="J18" s="10">
        <v>0.05</v>
      </c>
      <c r="K18" s="10">
        <v>0.2</v>
      </c>
      <c r="L18" s="10">
        <v>0</v>
      </c>
      <c r="M18" s="10">
        <v>0</v>
      </c>
      <c r="N18" s="10">
        <f t="shared" si="1"/>
        <v>16.36999999999999</v>
      </c>
      <c r="O18" s="11">
        <v>194.74799999999999</v>
      </c>
      <c r="P18" s="10">
        <v>0.15</v>
      </c>
      <c r="Q18" s="10">
        <v>134.44</v>
      </c>
      <c r="R18" s="10">
        <v>0</v>
      </c>
      <c r="S18" s="10">
        <v>0</v>
      </c>
      <c r="T18" s="11">
        <f t="shared" si="2"/>
        <v>194.898</v>
      </c>
      <c r="U18" s="11">
        <f t="shared" si="3"/>
        <v>881.13299999999936</v>
      </c>
      <c r="V18" s="12"/>
      <c r="W18" s="12"/>
    </row>
    <row r="19" spans="1:23" s="17" customFormat="1" ht="42.75" customHeight="1">
      <c r="A19" s="14"/>
      <c r="B19" s="15" t="s">
        <v>27</v>
      </c>
      <c r="C19" s="16">
        <v>2626.7009999999982</v>
      </c>
      <c r="D19" s="16">
        <v>2.2599999999999998</v>
      </c>
      <c r="E19" s="16">
        <v>24.565999999999999</v>
      </c>
      <c r="F19" s="16">
        <v>13.05</v>
      </c>
      <c r="G19" s="16">
        <v>273.99</v>
      </c>
      <c r="H19" s="16">
        <f t="shared" si="0"/>
        <v>2615.9109999999982</v>
      </c>
      <c r="I19" s="16">
        <v>149.12700000000001</v>
      </c>
      <c r="J19" s="16">
        <v>0.34</v>
      </c>
      <c r="K19" s="16">
        <v>11.145999999999999</v>
      </c>
      <c r="L19" s="16">
        <v>0</v>
      </c>
      <c r="M19" s="16">
        <v>4.09</v>
      </c>
      <c r="N19" s="16">
        <f t="shared" si="1"/>
        <v>149.46700000000001</v>
      </c>
      <c r="O19" s="16">
        <v>713.66799999999989</v>
      </c>
      <c r="P19" s="16">
        <v>0.9</v>
      </c>
      <c r="Q19" s="16">
        <v>219.37</v>
      </c>
      <c r="R19" s="16">
        <v>0</v>
      </c>
      <c r="S19" s="16">
        <v>0</v>
      </c>
      <c r="T19" s="47">
        <f t="shared" si="2"/>
        <v>714.56799999999987</v>
      </c>
      <c r="U19" s="47">
        <f t="shared" si="3"/>
        <v>3479.9459999999981</v>
      </c>
      <c r="V19" s="46"/>
      <c r="W19" s="46"/>
    </row>
    <row r="20" spans="1:23" ht="42.75" customHeight="1">
      <c r="A20" s="8">
        <v>11</v>
      </c>
      <c r="B20" s="9" t="s">
        <v>28</v>
      </c>
      <c r="C20" s="10">
        <v>1203.5449999999994</v>
      </c>
      <c r="D20" s="10">
        <v>0</v>
      </c>
      <c r="E20" s="10">
        <v>9.7349999999999994</v>
      </c>
      <c r="F20" s="10">
        <v>0</v>
      </c>
      <c r="G20" s="10">
        <v>56</v>
      </c>
      <c r="H20" s="10">
        <f t="shared" si="0"/>
        <v>1203.5449999999994</v>
      </c>
      <c r="I20" s="10">
        <v>152.16100000000003</v>
      </c>
      <c r="J20" s="10">
        <v>0.14000000000000001</v>
      </c>
      <c r="K20" s="10">
        <v>5.1260000000000003</v>
      </c>
      <c r="L20" s="10">
        <v>0</v>
      </c>
      <c r="M20" s="10">
        <v>0</v>
      </c>
      <c r="N20" s="10">
        <f t="shared" si="1"/>
        <v>152.30100000000002</v>
      </c>
      <c r="O20" s="11">
        <v>341.65099999999995</v>
      </c>
      <c r="P20" s="10">
        <v>0.28000000000000003</v>
      </c>
      <c r="Q20" s="10">
        <v>57.207000000000001</v>
      </c>
      <c r="R20" s="10">
        <v>0</v>
      </c>
      <c r="S20" s="10">
        <v>0</v>
      </c>
      <c r="T20" s="11">
        <f t="shared" si="2"/>
        <v>341.93099999999993</v>
      </c>
      <c r="U20" s="11">
        <f t="shared" si="3"/>
        <v>1697.7769999999991</v>
      </c>
      <c r="V20" s="12"/>
      <c r="W20" s="12"/>
    </row>
    <row r="21" spans="1:23" ht="42.75" customHeight="1">
      <c r="A21" s="8">
        <v>12</v>
      </c>
      <c r="B21" s="9" t="s">
        <v>29</v>
      </c>
      <c r="C21" s="10">
        <v>142.68999999999988</v>
      </c>
      <c r="D21" s="10">
        <v>0</v>
      </c>
      <c r="E21" s="10">
        <v>0.1</v>
      </c>
      <c r="F21" s="10">
        <v>0</v>
      </c>
      <c r="G21" s="10">
        <v>98.039999999999992</v>
      </c>
      <c r="H21" s="10">
        <f t="shared" si="0"/>
        <v>142.68999999999988</v>
      </c>
      <c r="I21" s="10">
        <v>50.043000000000021</v>
      </c>
      <c r="J21" s="10">
        <v>0.12</v>
      </c>
      <c r="K21" s="10">
        <v>25.560000000000002</v>
      </c>
      <c r="L21" s="10">
        <v>0</v>
      </c>
      <c r="M21" s="10">
        <v>0</v>
      </c>
      <c r="N21" s="10">
        <f t="shared" si="1"/>
        <v>50.163000000000018</v>
      </c>
      <c r="O21" s="11">
        <v>266.5</v>
      </c>
      <c r="P21" s="10">
        <v>0</v>
      </c>
      <c r="Q21" s="10">
        <v>114.57</v>
      </c>
      <c r="R21" s="10">
        <v>0</v>
      </c>
      <c r="S21" s="10">
        <v>0</v>
      </c>
      <c r="T21" s="11">
        <f t="shared" si="2"/>
        <v>266.5</v>
      </c>
      <c r="U21" s="11">
        <f t="shared" si="3"/>
        <v>459.35299999999989</v>
      </c>
      <c r="V21" s="12"/>
      <c r="W21" s="12"/>
    </row>
    <row r="22" spans="1:23" ht="42.75" customHeight="1">
      <c r="A22" s="8">
        <v>13</v>
      </c>
      <c r="B22" s="9" t="s">
        <v>30</v>
      </c>
      <c r="C22" s="10">
        <v>406.87999999999988</v>
      </c>
      <c r="D22" s="10">
        <v>0</v>
      </c>
      <c r="E22" s="10">
        <v>0.08</v>
      </c>
      <c r="F22" s="10">
        <v>379.81</v>
      </c>
      <c r="G22" s="10">
        <v>649.52</v>
      </c>
      <c r="H22" s="10">
        <f t="shared" si="0"/>
        <v>27.069999999999879</v>
      </c>
      <c r="I22" s="10">
        <v>15.410000000000005</v>
      </c>
      <c r="J22" s="10">
        <v>0.19</v>
      </c>
      <c r="K22" s="10">
        <v>2.4300000000000002</v>
      </c>
      <c r="L22" s="10">
        <v>0</v>
      </c>
      <c r="M22" s="10">
        <v>12.74</v>
      </c>
      <c r="N22" s="10">
        <f t="shared" si="1"/>
        <v>15.600000000000005</v>
      </c>
      <c r="O22" s="11">
        <v>585.8599999999999</v>
      </c>
      <c r="P22" s="10">
        <v>158.59</v>
      </c>
      <c r="Q22" s="10">
        <v>459.15999999999997</v>
      </c>
      <c r="R22" s="10">
        <v>72.94</v>
      </c>
      <c r="S22" s="10">
        <v>78.66</v>
      </c>
      <c r="T22" s="11">
        <f t="shared" si="2"/>
        <v>671.51</v>
      </c>
      <c r="U22" s="11">
        <f t="shared" si="3"/>
        <v>714.17999999999984</v>
      </c>
      <c r="V22" s="12"/>
      <c r="W22" s="12"/>
    </row>
    <row r="23" spans="1:23" ht="42.75" customHeight="1">
      <c r="A23" s="8">
        <v>14</v>
      </c>
      <c r="B23" s="9" t="s">
        <v>31</v>
      </c>
      <c r="C23" s="10">
        <v>1179.2119999999998</v>
      </c>
      <c r="D23" s="10">
        <v>0</v>
      </c>
      <c r="E23" s="10">
        <v>44.435999999999993</v>
      </c>
      <c r="F23" s="10">
        <v>6.25</v>
      </c>
      <c r="G23" s="10">
        <v>9.65</v>
      </c>
      <c r="H23" s="10">
        <f t="shared" si="0"/>
        <v>1172.9619999999998</v>
      </c>
      <c r="I23" s="10">
        <v>12.113999999999997</v>
      </c>
      <c r="J23" s="10">
        <v>3.18</v>
      </c>
      <c r="K23" s="10">
        <v>5.1440000000000001</v>
      </c>
      <c r="L23" s="10">
        <v>0</v>
      </c>
      <c r="M23" s="10">
        <v>0</v>
      </c>
      <c r="N23" s="10">
        <f t="shared" si="1"/>
        <v>15.293999999999997</v>
      </c>
      <c r="O23" s="11">
        <v>160.58500000000001</v>
      </c>
      <c r="P23" s="10">
        <v>6.7</v>
      </c>
      <c r="Q23" s="10">
        <v>111.70500000000001</v>
      </c>
      <c r="R23" s="10">
        <v>0</v>
      </c>
      <c r="S23" s="10">
        <v>89.99</v>
      </c>
      <c r="T23" s="11">
        <f t="shared" si="2"/>
        <v>167.285</v>
      </c>
      <c r="U23" s="11">
        <f t="shared" si="3"/>
        <v>1355.5409999999999</v>
      </c>
      <c r="V23" s="12"/>
      <c r="W23" s="12"/>
    </row>
    <row r="24" spans="1:23" s="17" customFormat="1" ht="42.75" customHeight="1">
      <c r="A24" s="14"/>
      <c r="B24" s="15" t="s">
        <v>32</v>
      </c>
      <c r="C24" s="16">
        <v>2932.3269999999989</v>
      </c>
      <c r="D24" s="16">
        <v>0</v>
      </c>
      <c r="E24" s="16">
        <v>54.350999999999992</v>
      </c>
      <c r="F24" s="16">
        <v>386.06</v>
      </c>
      <c r="G24" s="16">
        <v>813.20999999999992</v>
      </c>
      <c r="H24" s="16">
        <f t="shared" si="0"/>
        <v>2546.2669999999989</v>
      </c>
      <c r="I24" s="16">
        <v>229.72800000000007</v>
      </c>
      <c r="J24" s="16">
        <v>3.6300000000000003</v>
      </c>
      <c r="K24" s="16">
        <v>38.260000000000005</v>
      </c>
      <c r="L24" s="16">
        <v>0</v>
      </c>
      <c r="M24" s="16">
        <v>12.74</v>
      </c>
      <c r="N24" s="16">
        <f t="shared" si="1"/>
        <v>233.35800000000006</v>
      </c>
      <c r="O24" s="16">
        <v>1354.596</v>
      </c>
      <c r="P24" s="16">
        <v>165.57</v>
      </c>
      <c r="Q24" s="16">
        <v>742.64199999999994</v>
      </c>
      <c r="R24" s="16">
        <v>72.94</v>
      </c>
      <c r="S24" s="16">
        <v>168.64999999999998</v>
      </c>
      <c r="T24" s="47">
        <f t="shared" si="2"/>
        <v>1447.2259999999999</v>
      </c>
      <c r="U24" s="47">
        <f t="shared" si="3"/>
        <v>4226.8509999999987</v>
      </c>
      <c r="V24" s="46"/>
      <c r="W24" s="46"/>
    </row>
    <row r="25" spans="1:23" s="17" customFormat="1" ht="42.75" customHeight="1">
      <c r="A25" s="14"/>
      <c r="B25" s="15" t="s">
        <v>33</v>
      </c>
      <c r="C25" s="16">
        <v>12091.832999999995</v>
      </c>
      <c r="D25" s="16">
        <v>2.2599999999999998</v>
      </c>
      <c r="E25" s="16">
        <v>79.936999999999998</v>
      </c>
      <c r="F25" s="16">
        <v>767.6</v>
      </c>
      <c r="G25" s="16">
        <v>1780.0799999999997</v>
      </c>
      <c r="H25" s="16">
        <f t="shared" si="0"/>
        <v>11326.492999999995</v>
      </c>
      <c r="I25" s="16">
        <v>1495.0560000000003</v>
      </c>
      <c r="J25" s="16">
        <v>8.6620000000000008</v>
      </c>
      <c r="K25" s="16">
        <v>103.876</v>
      </c>
      <c r="L25" s="16">
        <v>66.89</v>
      </c>
      <c r="M25" s="16">
        <v>83.72</v>
      </c>
      <c r="N25" s="16">
        <f t="shared" si="1"/>
        <v>1436.8280000000002</v>
      </c>
      <c r="O25" s="16">
        <v>3788.3140000000003</v>
      </c>
      <c r="P25" s="16">
        <v>327.14999999999998</v>
      </c>
      <c r="Q25" s="16">
        <v>1313.732</v>
      </c>
      <c r="R25" s="16">
        <v>90.14</v>
      </c>
      <c r="S25" s="16">
        <v>232.34999999999997</v>
      </c>
      <c r="T25" s="47">
        <f t="shared" si="2"/>
        <v>4025.3240000000001</v>
      </c>
      <c r="U25" s="47">
        <f t="shared" si="3"/>
        <v>16788.644999999993</v>
      </c>
      <c r="V25" s="46"/>
      <c r="W25" s="46"/>
    </row>
    <row r="26" spans="1:23" ht="42.75" customHeight="1">
      <c r="A26" s="8">
        <v>15</v>
      </c>
      <c r="B26" s="9" t="s">
        <v>34</v>
      </c>
      <c r="C26" s="10">
        <v>1178.3619999999994</v>
      </c>
      <c r="D26" s="10">
        <v>5.28</v>
      </c>
      <c r="E26" s="10">
        <v>89.915000000000006</v>
      </c>
      <c r="F26" s="10">
        <v>0</v>
      </c>
      <c r="G26" s="10">
        <v>0</v>
      </c>
      <c r="H26" s="10">
        <f t="shared" si="0"/>
        <v>1183.6419999999994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f t="shared" si="1"/>
        <v>0</v>
      </c>
      <c r="O26" s="11">
        <v>107.56</v>
      </c>
      <c r="P26" s="10">
        <v>22</v>
      </c>
      <c r="Q26" s="10">
        <v>129.56</v>
      </c>
      <c r="R26" s="10">
        <v>0</v>
      </c>
      <c r="S26" s="10">
        <v>0</v>
      </c>
      <c r="T26" s="11">
        <f t="shared" si="2"/>
        <v>129.56</v>
      </c>
      <c r="U26" s="11">
        <f t="shared" si="3"/>
        <v>1313.2019999999993</v>
      </c>
      <c r="V26" s="12"/>
      <c r="W26" s="12"/>
    </row>
    <row r="27" spans="1:23" ht="42.75" customHeight="1">
      <c r="A27" s="8">
        <v>16</v>
      </c>
      <c r="B27" s="9" t="s">
        <v>67</v>
      </c>
      <c r="C27" s="10">
        <v>10280.406999999992</v>
      </c>
      <c r="D27" s="10">
        <v>17.78</v>
      </c>
      <c r="E27" s="10">
        <v>142.61000000000001</v>
      </c>
      <c r="F27" s="10">
        <v>0</v>
      </c>
      <c r="G27" s="10">
        <v>0</v>
      </c>
      <c r="H27" s="10">
        <f t="shared" si="0"/>
        <v>10298.186999999993</v>
      </c>
      <c r="I27" s="10">
        <v>375.39499999999992</v>
      </c>
      <c r="J27" s="10">
        <v>9.64</v>
      </c>
      <c r="K27" s="10">
        <v>53.52</v>
      </c>
      <c r="L27" s="10">
        <v>0</v>
      </c>
      <c r="M27" s="10">
        <v>0</v>
      </c>
      <c r="N27" s="10">
        <f t="shared" si="1"/>
        <v>385.03499999999991</v>
      </c>
      <c r="O27" s="11">
        <v>75.02000000000001</v>
      </c>
      <c r="P27" s="10">
        <v>0.33</v>
      </c>
      <c r="Q27" s="10">
        <v>0.39</v>
      </c>
      <c r="R27" s="10">
        <v>0</v>
      </c>
      <c r="S27" s="10">
        <v>0</v>
      </c>
      <c r="T27" s="11">
        <f t="shared" si="2"/>
        <v>75.350000000000009</v>
      </c>
      <c r="U27" s="11">
        <f t="shared" si="3"/>
        <v>10758.571999999993</v>
      </c>
      <c r="V27" s="12"/>
      <c r="W27" s="12"/>
    </row>
    <row r="28" spans="1:23" s="17" customFormat="1" ht="42.75" customHeight="1">
      <c r="A28" s="14"/>
      <c r="B28" s="15" t="s">
        <v>35</v>
      </c>
      <c r="C28" s="16">
        <v>11458.768999999991</v>
      </c>
      <c r="D28" s="16">
        <v>23.060000000000002</v>
      </c>
      <c r="E28" s="16">
        <v>232.52500000000003</v>
      </c>
      <c r="F28" s="16">
        <v>0</v>
      </c>
      <c r="G28" s="16">
        <v>0</v>
      </c>
      <c r="H28" s="16">
        <f t="shared" si="0"/>
        <v>11481.828999999991</v>
      </c>
      <c r="I28" s="16">
        <v>375.39499999999992</v>
      </c>
      <c r="J28" s="16">
        <v>9.64</v>
      </c>
      <c r="K28" s="16">
        <v>53.52</v>
      </c>
      <c r="L28" s="16">
        <v>0</v>
      </c>
      <c r="M28" s="16">
        <v>0</v>
      </c>
      <c r="N28" s="16">
        <f t="shared" si="1"/>
        <v>385.03499999999991</v>
      </c>
      <c r="O28" s="16">
        <v>182.58</v>
      </c>
      <c r="P28" s="16">
        <v>22.33</v>
      </c>
      <c r="Q28" s="16">
        <v>129.94999999999999</v>
      </c>
      <c r="R28" s="16">
        <v>0</v>
      </c>
      <c r="S28" s="16">
        <v>0</v>
      </c>
      <c r="T28" s="47">
        <f t="shared" si="2"/>
        <v>204.91000000000003</v>
      </c>
      <c r="U28" s="47">
        <f t="shared" si="3"/>
        <v>12071.77399999999</v>
      </c>
      <c r="V28" s="46"/>
      <c r="W28" s="46"/>
    </row>
    <row r="29" spans="1:23" ht="42.75" customHeight="1">
      <c r="A29" s="8">
        <v>17</v>
      </c>
      <c r="B29" s="9" t="s">
        <v>36</v>
      </c>
      <c r="C29" s="10">
        <v>4459.063000000001</v>
      </c>
      <c r="D29" s="10">
        <v>5.27</v>
      </c>
      <c r="E29" s="10">
        <v>69.505999999999986</v>
      </c>
      <c r="F29" s="10">
        <v>0</v>
      </c>
      <c r="G29" s="10">
        <v>0</v>
      </c>
      <c r="H29" s="10">
        <f t="shared" si="0"/>
        <v>4464.3330000000014</v>
      </c>
      <c r="I29" s="10">
        <v>63.889999999999993</v>
      </c>
      <c r="J29" s="10">
        <v>7.8</v>
      </c>
      <c r="K29" s="10">
        <v>68.11999999999999</v>
      </c>
      <c r="L29" s="10">
        <v>0</v>
      </c>
      <c r="M29" s="10">
        <v>0</v>
      </c>
      <c r="N29" s="10">
        <f t="shared" si="1"/>
        <v>71.69</v>
      </c>
      <c r="O29" s="11">
        <v>138.08000000000001</v>
      </c>
      <c r="P29" s="10">
        <v>0</v>
      </c>
      <c r="Q29" s="10">
        <v>90.28</v>
      </c>
      <c r="R29" s="10">
        <v>0</v>
      </c>
      <c r="S29" s="10">
        <v>0</v>
      </c>
      <c r="T29" s="11">
        <f t="shared" si="2"/>
        <v>138.08000000000001</v>
      </c>
      <c r="U29" s="11">
        <f t="shared" si="3"/>
        <v>4674.103000000001</v>
      </c>
      <c r="V29" s="12"/>
      <c r="W29" s="12"/>
    </row>
    <row r="30" spans="1:23" ht="42.75" customHeight="1">
      <c r="A30" s="8">
        <v>18</v>
      </c>
      <c r="B30" s="9" t="s">
        <v>37</v>
      </c>
      <c r="C30" s="10">
        <v>5875.7240000000011</v>
      </c>
      <c r="D30" s="10">
        <v>14.39</v>
      </c>
      <c r="E30" s="10">
        <v>130.79500000000002</v>
      </c>
      <c r="F30" s="10">
        <v>0</v>
      </c>
      <c r="G30" s="10">
        <v>0</v>
      </c>
      <c r="H30" s="10">
        <f t="shared" si="0"/>
        <v>5890.1140000000014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f t="shared" si="1"/>
        <v>0</v>
      </c>
      <c r="O30" s="11">
        <v>0.22</v>
      </c>
      <c r="P30" s="10">
        <v>0</v>
      </c>
      <c r="Q30" s="10">
        <v>0</v>
      </c>
      <c r="R30" s="10">
        <v>0</v>
      </c>
      <c r="S30" s="10">
        <v>0</v>
      </c>
      <c r="T30" s="11">
        <f t="shared" si="2"/>
        <v>0.22</v>
      </c>
      <c r="U30" s="11">
        <f t="shared" si="3"/>
        <v>5890.3340000000017</v>
      </c>
      <c r="V30" s="12"/>
      <c r="W30" s="12"/>
    </row>
    <row r="31" spans="1:23" ht="42.75" customHeight="1">
      <c r="A31" s="8">
        <v>19</v>
      </c>
      <c r="B31" s="9" t="s">
        <v>38</v>
      </c>
      <c r="C31" s="10">
        <v>3064.3929999999996</v>
      </c>
      <c r="D31" s="10">
        <v>9.67</v>
      </c>
      <c r="E31" s="10">
        <v>67.418000000000006</v>
      </c>
      <c r="F31" s="10">
        <v>0</v>
      </c>
      <c r="G31" s="10">
        <v>0</v>
      </c>
      <c r="H31" s="10">
        <f t="shared" si="0"/>
        <v>3074.0629999999996</v>
      </c>
      <c r="I31" s="10">
        <v>3.1600000000000037</v>
      </c>
      <c r="J31" s="10">
        <v>0</v>
      </c>
      <c r="K31" s="10">
        <v>0</v>
      </c>
      <c r="L31" s="10">
        <v>0</v>
      </c>
      <c r="M31" s="10">
        <v>0</v>
      </c>
      <c r="N31" s="10">
        <f t="shared" si="1"/>
        <v>3.1600000000000037</v>
      </c>
      <c r="O31" s="11">
        <v>128.47999999999999</v>
      </c>
      <c r="P31" s="10">
        <v>0</v>
      </c>
      <c r="Q31" s="10">
        <v>80.19</v>
      </c>
      <c r="R31" s="10">
        <v>0</v>
      </c>
      <c r="S31" s="10">
        <v>0</v>
      </c>
      <c r="T31" s="11">
        <f t="shared" si="2"/>
        <v>128.47999999999999</v>
      </c>
      <c r="U31" s="11">
        <f t="shared" si="3"/>
        <v>3205.7029999999995</v>
      </c>
      <c r="V31" s="12"/>
      <c r="W31" s="12"/>
    </row>
    <row r="32" spans="1:23" ht="42.75" customHeight="1">
      <c r="A32" s="8">
        <v>20</v>
      </c>
      <c r="B32" s="9" t="s">
        <v>39</v>
      </c>
      <c r="C32" s="10">
        <v>4432.9799999999996</v>
      </c>
      <c r="D32" s="10">
        <v>3.04</v>
      </c>
      <c r="E32" s="10">
        <v>85.947000000000003</v>
      </c>
      <c r="F32" s="10">
        <v>0</v>
      </c>
      <c r="G32" s="10">
        <v>0</v>
      </c>
      <c r="H32" s="10">
        <f t="shared" si="0"/>
        <v>4436.0199999999995</v>
      </c>
      <c r="I32" s="10">
        <v>133.84</v>
      </c>
      <c r="J32" s="10">
        <v>0</v>
      </c>
      <c r="K32" s="10">
        <v>8.43</v>
      </c>
      <c r="L32" s="10">
        <v>0</v>
      </c>
      <c r="M32" s="10">
        <v>0</v>
      </c>
      <c r="N32" s="10">
        <f t="shared" si="1"/>
        <v>133.84</v>
      </c>
      <c r="O32" s="11">
        <v>271.04999999999995</v>
      </c>
      <c r="P32" s="10">
        <v>0</v>
      </c>
      <c r="Q32" s="10">
        <v>4.5</v>
      </c>
      <c r="R32" s="10">
        <v>0</v>
      </c>
      <c r="S32" s="10">
        <v>0</v>
      </c>
      <c r="T32" s="11">
        <f t="shared" si="2"/>
        <v>271.04999999999995</v>
      </c>
      <c r="U32" s="11">
        <f t="shared" si="3"/>
        <v>4840.91</v>
      </c>
      <c r="V32" s="12"/>
      <c r="W32" s="12"/>
    </row>
    <row r="33" spans="1:23" s="17" customFormat="1" ht="42.75" customHeight="1">
      <c r="A33" s="14"/>
      <c r="B33" s="15" t="s">
        <v>68</v>
      </c>
      <c r="C33" s="16">
        <v>17832.160000000003</v>
      </c>
      <c r="D33" s="16">
        <v>32.369999999999997</v>
      </c>
      <c r="E33" s="16">
        <v>353.666</v>
      </c>
      <c r="F33" s="16">
        <v>0</v>
      </c>
      <c r="G33" s="16">
        <v>0</v>
      </c>
      <c r="H33" s="16">
        <f t="shared" si="0"/>
        <v>17864.530000000002</v>
      </c>
      <c r="I33" s="16">
        <v>200.89</v>
      </c>
      <c r="J33" s="16">
        <v>7.8</v>
      </c>
      <c r="K33" s="16">
        <v>76.549999999999983</v>
      </c>
      <c r="L33" s="16">
        <v>0</v>
      </c>
      <c r="M33" s="16">
        <v>0</v>
      </c>
      <c r="N33" s="16">
        <f t="shared" si="1"/>
        <v>208.69</v>
      </c>
      <c r="O33" s="16">
        <v>537.82999999999993</v>
      </c>
      <c r="P33" s="16">
        <v>0</v>
      </c>
      <c r="Q33" s="16">
        <v>174.97</v>
      </c>
      <c r="R33" s="16">
        <v>0</v>
      </c>
      <c r="S33" s="16">
        <v>0</v>
      </c>
      <c r="T33" s="47">
        <f t="shared" si="2"/>
        <v>537.82999999999993</v>
      </c>
      <c r="U33" s="47">
        <f t="shared" si="3"/>
        <v>18611.050000000003</v>
      </c>
      <c r="V33" s="46"/>
      <c r="W33" s="46"/>
    </row>
    <row r="34" spans="1:23" ht="42.75" customHeight="1">
      <c r="A34" s="8">
        <v>21</v>
      </c>
      <c r="B34" s="9" t="s">
        <v>40</v>
      </c>
      <c r="C34" s="10">
        <v>5858.1000000000013</v>
      </c>
      <c r="D34" s="10">
        <v>8.01</v>
      </c>
      <c r="E34" s="10">
        <v>64.680000000000007</v>
      </c>
      <c r="F34" s="10">
        <v>0</v>
      </c>
      <c r="G34" s="10">
        <v>0</v>
      </c>
      <c r="H34" s="10">
        <f t="shared" si="0"/>
        <v>5866.1100000000015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f t="shared" si="1"/>
        <v>0</v>
      </c>
      <c r="O34" s="11">
        <v>0</v>
      </c>
      <c r="P34" s="10">
        <v>0</v>
      </c>
      <c r="Q34" s="10">
        <v>0</v>
      </c>
      <c r="R34" s="10">
        <v>0</v>
      </c>
      <c r="S34" s="10">
        <v>0</v>
      </c>
      <c r="T34" s="11">
        <f t="shared" si="2"/>
        <v>0</v>
      </c>
      <c r="U34" s="11">
        <f t="shared" si="3"/>
        <v>5866.1100000000015</v>
      </c>
      <c r="V34" s="18"/>
      <c r="W34" s="18"/>
    </row>
    <row r="35" spans="1:23" ht="42.75" customHeight="1">
      <c r="A35" s="8">
        <v>22</v>
      </c>
      <c r="B35" s="9" t="s">
        <v>41</v>
      </c>
      <c r="C35" s="10">
        <v>4605.7650000000003</v>
      </c>
      <c r="D35" s="10">
        <v>19.14</v>
      </c>
      <c r="E35" s="10">
        <v>116.47</v>
      </c>
      <c r="F35" s="10">
        <v>0</v>
      </c>
      <c r="G35" s="10">
        <v>0</v>
      </c>
      <c r="H35" s="10">
        <f t="shared" si="0"/>
        <v>4624.9050000000007</v>
      </c>
      <c r="I35" s="10">
        <v>0.1</v>
      </c>
      <c r="J35" s="10">
        <v>0</v>
      </c>
      <c r="K35" s="10">
        <v>0.1</v>
      </c>
      <c r="L35" s="10">
        <v>0</v>
      </c>
      <c r="M35" s="10">
        <v>0</v>
      </c>
      <c r="N35" s="10">
        <f t="shared" si="1"/>
        <v>0.1</v>
      </c>
      <c r="O35" s="11">
        <v>16.43</v>
      </c>
      <c r="P35" s="10">
        <v>0</v>
      </c>
      <c r="Q35" s="10">
        <v>0</v>
      </c>
      <c r="R35" s="10">
        <v>0</v>
      </c>
      <c r="S35" s="10">
        <v>0</v>
      </c>
      <c r="T35" s="11">
        <f t="shared" si="2"/>
        <v>16.43</v>
      </c>
      <c r="U35" s="11">
        <f t="shared" si="3"/>
        <v>4641.4350000000013</v>
      </c>
      <c r="V35" s="18"/>
      <c r="W35" s="18"/>
    </row>
    <row r="36" spans="1:23" ht="42.75" customHeight="1">
      <c r="A36" s="8">
        <v>23</v>
      </c>
      <c r="B36" s="9" t="s">
        <v>42</v>
      </c>
      <c r="C36" s="10">
        <v>19366.870000000003</v>
      </c>
      <c r="D36" s="10">
        <v>0</v>
      </c>
      <c r="E36" s="10">
        <v>9.2700000000000014</v>
      </c>
      <c r="F36" s="10">
        <v>0</v>
      </c>
      <c r="G36" s="10">
        <v>0</v>
      </c>
      <c r="H36" s="10">
        <f t="shared" si="0"/>
        <v>19366.870000000003</v>
      </c>
      <c r="I36" s="10">
        <v>8.5</v>
      </c>
      <c r="J36" s="10">
        <v>0</v>
      </c>
      <c r="K36" s="10">
        <v>2.17</v>
      </c>
      <c r="L36" s="10">
        <v>0</v>
      </c>
      <c r="M36" s="10">
        <v>0</v>
      </c>
      <c r="N36" s="10">
        <f t="shared" si="1"/>
        <v>8.5</v>
      </c>
      <c r="O36" s="11">
        <v>0</v>
      </c>
      <c r="P36" s="10">
        <v>0</v>
      </c>
      <c r="Q36" s="10">
        <v>0</v>
      </c>
      <c r="R36" s="10">
        <v>0</v>
      </c>
      <c r="S36" s="10">
        <v>0</v>
      </c>
      <c r="T36" s="11">
        <f t="shared" si="2"/>
        <v>0</v>
      </c>
      <c r="U36" s="11">
        <f t="shared" si="3"/>
        <v>19375.370000000003</v>
      </c>
      <c r="V36" s="18"/>
      <c r="W36" s="18"/>
    </row>
    <row r="37" spans="1:23" ht="42.75" customHeight="1">
      <c r="A37" s="8">
        <v>24</v>
      </c>
      <c r="B37" s="9" t="s">
        <v>43</v>
      </c>
      <c r="C37" s="10">
        <v>7006.7999999999984</v>
      </c>
      <c r="D37" s="10">
        <v>0.8</v>
      </c>
      <c r="E37" s="10">
        <v>31.099999999999998</v>
      </c>
      <c r="F37" s="10">
        <v>0</v>
      </c>
      <c r="G37" s="10">
        <v>0</v>
      </c>
      <c r="H37" s="10">
        <f t="shared" si="0"/>
        <v>7007.5999999999985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f t="shared" si="1"/>
        <v>0</v>
      </c>
      <c r="O37" s="11">
        <v>3.1</v>
      </c>
      <c r="P37" s="10">
        <v>0</v>
      </c>
      <c r="Q37" s="10">
        <v>3.44</v>
      </c>
      <c r="R37" s="10">
        <v>0</v>
      </c>
      <c r="S37" s="10">
        <v>0.34</v>
      </c>
      <c r="T37" s="11">
        <f t="shared" si="2"/>
        <v>3.1</v>
      </c>
      <c r="U37" s="11">
        <f t="shared" si="3"/>
        <v>7010.6999999999989</v>
      </c>
      <c r="V37" s="18"/>
      <c r="W37" s="18"/>
    </row>
    <row r="38" spans="1:23" s="17" customFormat="1" ht="42.75" customHeight="1">
      <c r="A38" s="14"/>
      <c r="B38" s="15" t="s">
        <v>44</v>
      </c>
      <c r="C38" s="16">
        <v>36837.535000000003</v>
      </c>
      <c r="D38" s="16">
        <v>27.95</v>
      </c>
      <c r="E38" s="16">
        <v>221.52</v>
      </c>
      <c r="F38" s="16">
        <v>0</v>
      </c>
      <c r="G38" s="16">
        <v>0</v>
      </c>
      <c r="H38" s="16">
        <f t="shared" si="0"/>
        <v>36865.485000000001</v>
      </c>
      <c r="I38" s="16">
        <v>8.6</v>
      </c>
      <c r="J38" s="16">
        <v>0</v>
      </c>
      <c r="K38" s="16">
        <v>2.27</v>
      </c>
      <c r="L38" s="16">
        <v>0</v>
      </c>
      <c r="M38" s="16">
        <v>0</v>
      </c>
      <c r="N38" s="16">
        <f t="shared" si="1"/>
        <v>8.6</v>
      </c>
      <c r="O38" s="16">
        <v>19.53</v>
      </c>
      <c r="P38" s="16">
        <v>0</v>
      </c>
      <c r="Q38" s="16">
        <v>3.44</v>
      </c>
      <c r="R38" s="16">
        <v>0</v>
      </c>
      <c r="S38" s="16">
        <v>0.34</v>
      </c>
      <c r="T38" s="47">
        <f t="shared" si="2"/>
        <v>19.53</v>
      </c>
      <c r="U38" s="47">
        <f t="shared" si="3"/>
        <v>36893.614999999998</v>
      </c>
      <c r="V38" s="46"/>
      <c r="W38" s="46"/>
    </row>
    <row r="39" spans="1:23" s="17" customFormat="1" ht="42.75" customHeight="1">
      <c r="A39" s="14"/>
      <c r="B39" s="15" t="s">
        <v>45</v>
      </c>
      <c r="C39" s="16">
        <v>66128.463999999993</v>
      </c>
      <c r="D39" s="16">
        <v>83.38</v>
      </c>
      <c r="E39" s="16">
        <v>807.71100000000001</v>
      </c>
      <c r="F39" s="16">
        <v>0</v>
      </c>
      <c r="G39" s="16">
        <v>0</v>
      </c>
      <c r="H39" s="16">
        <f t="shared" si="0"/>
        <v>66211.843999999997</v>
      </c>
      <c r="I39" s="16">
        <v>584.88499999999988</v>
      </c>
      <c r="J39" s="16">
        <v>17.440000000000001</v>
      </c>
      <c r="K39" s="16">
        <v>132.33999999999997</v>
      </c>
      <c r="L39" s="16">
        <v>0</v>
      </c>
      <c r="M39" s="16">
        <v>0</v>
      </c>
      <c r="N39" s="16">
        <f t="shared" si="1"/>
        <v>602.32499999999993</v>
      </c>
      <c r="O39" s="16">
        <v>739.93999999999994</v>
      </c>
      <c r="P39" s="16">
        <v>22.33</v>
      </c>
      <c r="Q39" s="16">
        <v>308.36</v>
      </c>
      <c r="R39" s="16">
        <v>0</v>
      </c>
      <c r="S39" s="16">
        <v>0.34</v>
      </c>
      <c r="T39" s="47">
        <f t="shared" si="2"/>
        <v>762.27</v>
      </c>
      <c r="U39" s="47">
        <f t="shared" si="3"/>
        <v>67576.438999999998</v>
      </c>
      <c r="V39" s="46"/>
      <c r="W39" s="46"/>
    </row>
    <row r="40" spans="1:23" ht="42.75" customHeight="1">
      <c r="A40" s="8">
        <v>25</v>
      </c>
      <c r="B40" s="9" t="s">
        <v>46</v>
      </c>
      <c r="C40" s="10">
        <v>13760.038000000002</v>
      </c>
      <c r="D40" s="10">
        <v>25.05</v>
      </c>
      <c r="E40" s="10">
        <v>131.66299999999998</v>
      </c>
      <c r="F40" s="10">
        <v>0</v>
      </c>
      <c r="G40" s="10">
        <v>0</v>
      </c>
      <c r="H40" s="10">
        <f t="shared" si="0"/>
        <v>13785.088000000002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f t="shared" si="1"/>
        <v>0</v>
      </c>
      <c r="O40" s="11">
        <v>0</v>
      </c>
      <c r="P40" s="10">
        <v>0</v>
      </c>
      <c r="Q40" s="10">
        <v>0</v>
      </c>
      <c r="R40" s="10">
        <v>0</v>
      </c>
      <c r="S40" s="10">
        <v>0</v>
      </c>
      <c r="T40" s="11">
        <f t="shared" si="2"/>
        <v>0</v>
      </c>
      <c r="U40" s="11">
        <f t="shared" si="3"/>
        <v>13785.088000000002</v>
      </c>
      <c r="V40" s="12"/>
      <c r="W40" s="12"/>
    </row>
    <row r="41" spans="1:23" ht="42.75" customHeight="1">
      <c r="A41" s="8">
        <v>26</v>
      </c>
      <c r="B41" s="9" t="s">
        <v>47</v>
      </c>
      <c r="C41" s="10">
        <v>9892.6559999999918</v>
      </c>
      <c r="D41" s="10">
        <v>217.06</v>
      </c>
      <c r="E41" s="10">
        <v>460.505</v>
      </c>
      <c r="F41" s="10">
        <v>0</v>
      </c>
      <c r="G41" s="10">
        <v>0</v>
      </c>
      <c r="H41" s="10">
        <f t="shared" si="0"/>
        <v>10109.715999999991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f t="shared" si="1"/>
        <v>0</v>
      </c>
      <c r="O41" s="11">
        <v>0</v>
      </c>
      <c r="P41" s="10">
        <v>0</v>
      </c>
      <c r="Q41" s="10">
        <v>0</v>
      </c>
      <c r="R41" s="10">
        <v>0</v>
      </c>
      <c r="S41" s="10">
        <v>0</v>
      </c>
      <c r="T41" s="11">
        <f t="shared" si="2"/>
        <v>0</v>
      </c>
      <c r="U41" s="11">
        <f t="shared" si="3"/>
        <v>10109.715999999991</v>
      </c>
      <c r="V41" s="12"/>
      <c r="W41" s="12"/>
    </row>
    <row r="42" spans="1:23" ht="42.75" customHeight="1">
      <c r="A42" s="8">
        <v>27</v>
      </c>
      <c r="B42" s="9" t="s">
        <v>48</v>
      </c>
      <c r="C42" s="10">
        <v>23668.304</v>
      </c>
      <c r="D42" s="10">
        <v>205.61</v>
      </c>
      <c r="E42" s="10">
        <v>364.00599999999997</v>
      </c>
      <c r="F42" s="10">
        <v>0</v>
      </c>
      <c r="G42" s="10">
        <v>0</v>
      </c>
      <c r="H42" s="10">
        <f t="shared" si="0"/>
        <v>23873.914000000001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f t="shared" si="1"/>
        <v>0</v>
      </c>
      <c r="O42" s="11">
        <v>0</v>
      </c>
      <c r="P42" s="10">
        <v>0</v>
      </c>
      <c r="Q42" s="10">
        <v>0</v>
      </c>
      <c r="R42" s="10">
        <v>0</v>
      </c>
      <c r="S42" s="10">
        <v>0</v>
      </c>
      <c r="T42" s="11">
        <f t="shared" si="2"/>
        <v>0</v>
      </c>
      <c r="U42" s="11">
        <f t="shared" si="3"/>
        <v>23873.914000000001</v>
      </c>
      <c r="V42" s="12"/>
      <c r="W42" s="12"/>
    </row>
    <row r="43" spans="1:23" ht="42.75" customHeight="1">
      <c r="A43" s="8">
        <v>28</v>
      </c>
      <c r="B43" s="9" t="s">
        <v>49</v>
      </c>
      <c r="C43" s="10">
        <v>2077.123</v>
      </c>
      <c r="D43" s="10">
        <v>209.34</v>
      </c>
      <c r="E43" s="10">
        <v>302.20500000000004</v>
      </c>
      <c r="F43" s="10">
        <v>0</v>
      </c>
      <c r="G43" s="10">
        <v>0</v>
      </c>
      <c r="H43" s="10">
        <f t="shared" si="0"/>
        <v>2286.4630000000002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f t="shared" si="1"/>
        <v>0</v>
      </c>
      <c r="O43" s="11">
        <v>0</v>
      </c>
      <c r="P43" s="10">
        <v>0</v>
      </c>
      <c r="Q43" s="10">
        <v>0</v>
      </c>
      <c r="R43" s="10">
        <v>0</v>
      </c>
      <c r="S43" s="10">
        <v>0</v>
      </c>
      <c r="T43" s="11">
        <f t="shared" si="2"/>
        <v>0</v>
      </c>
      <c r="U43" s="11">
        <f t="shared" si="3"/>
        <v>2286.4630000000002</v>
      </c>
      <c r="V43" s="12"/>
      <c r="W43" s="12"/>
    </row>
    <row r="44" spans="1:23" s="17" customFormat="1" ht="42.75" customHeight="1">
      <c r="A44" s="14"/>
      <c r="B44" s="15" t="s">
        <v>50</v>
      </c>
      <c r="C44" s="16">
        <v>49398.120999999992</v>
      </c>
      <c r="D44" s="16">
        <v>657.06000000000006</v>
      </c>
      <c r="E44" s="16">
        <v>1258.3789999999999</v>
      </c>
      <c r="F44" s="16">
        <v>0</v>
      </c>
      <c r="G44" s="16">
        <v>0</v>
      </c>
      <c r="H44" s="16">
        <f t="shared" si="0"/>
        <v>50055.18099999999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f t="shared" si="1"/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47">
        <f t="shared" si="2"/>
        <v>0</v>
      </c>
      <c r="U44" s="47">
        <f t="shared" si="3"/>
        <v>50055.18099999999</v>
      </c>
      <c r="V44" s="46"/>
      <c r="W44" s="46"/>
    </row>
    <row r="45" spans="1:23" ht="42.75" customHeight="1">
      <c r="A45" s="8">
        <v>29</v>
      </c>
      <c r="B45" s="9" t="s">
        <v>51</v>
      </c>
      <c r="C45" s="10">
        <v>14102.55</v>
      </c>
      <c r="D45" s="10">
        <v>6.67</v>
      </c>
      <c r="E45" s="10">
        <v>133.02000000000001</v>
      </c>
      <c r="F45" s="10">
        <v>0</v>
      </c>
      <c r="G45" s="10">
        <v>43.16</v>
      </c>
      <c r="H45" s="10">
        <f t="shared" si="0"/>
        <v>14109.22</v>
      </c>
      <c r="I45" s="10">
        <v>5.1000000000000005</v>
      </c>
      <c r="J45" s="10">
        <v>1.53</v>
      </c>
      <c r="K45" s="10">
        <v>6.12</v>
      </c>
      <c r="L45" s="10">
        <v>0</v>
      </c>
      <c r="M45" s="10">
        <v>0</v>
      </c>
      <c r="N45" s="10">
        <f t="shared" si="1"/>
        <v>6.6300000000000008</v>
      </c>
      <c r="O45" s="11">
        <v>11.98</v>
      </c>
      <c r="P45" s="10">
        <v>18.189999999999998</v>
      </c>
      <c r="Q45" s="10">
        <v>30.169999999999998</v>
      </c>
      <c r="R45" s="10">
        <v>0</v>
      </c>
      <c r="S45" s="10">
        <v>0</v>
      </c>
      <c r="T45" s="11">
        <f t="shared" si="2"/>
        <v>30.169999999999998</v>
      </c>
      <c r="U45" s="11">
        <f t="shared" si="3"/>
        <v>14146.019999999999</v>
      </c>
      <c r="V45" s="12"/>
      <c r="W45" s="12"/>
    </row>
    <row r="46" spans="1:23" ht="42.75" customHeight="1">
      <c r="A46" s="8">
        <v>30</v>
      </c>
      <c r="B46" s="9" t="s">
        <v>52</v>
      </c>
      <c r="C46" s="10">
        <v>7239.7</v>
      </c>
      <c r="D46" s="10">
        <v>25.66</v>
      </c>
      <c r="E46" s="10">
        <v>145.4</v>
      </c>
      <c r="F46" s="10">
        <v>0</v>
      </c>
      <c r="G46" s="10">
        <v>0</v>
      </c>
      <c r="H46" s="10">
        <f t="shared" si="0"/>
        <v>7265.36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f t="shared" si="1"/>
        <v>0</v>
      </c>
      <c r="O46" s="11">
        <v>5.9</v>
      </c>
      <c r="P46" s="10">
        <v>2</v>
      </c>
      <c r="Q46" s="10">
        <v>7.9</v>
      </c>
      <c r="R46" s="10">
        <v>0</v>
      </c>
      <c r="S46" s="10">
        <v>0</v>
      </c>
      <c r="T46" s="11">
        <f t="shared" si="2"/>
        <v>7.9</v>
      </c>
      <c r="U46" s="11">
        <f t="shared" si="3"/>
        <v>7273.2599999999993</v>
      </c>
      <c r="V46" s="12"/>
      <c r="W46" s="12"/>
    </row>
    <row r="47" spans="1:23" ht="42.75" customHeight="1">
      <c r="A47" s="8">
        <v>31</v>
      </c>
      <c r="B47" s="9" t="s">
        <v>53</v>
      </c>
      <c r="C47" s="10">
        <v>12283.170000000002</v>
      </c>
      <c r="D47" s="10">
        <v>10.09</v>
      </c>
      <c r="E47" s="10">
        <v>92.46</v>
      </c>
      <c r="F47" s="10">
        <v>0</v>
      </c>
      <c r="G47" s="10">
        <v>0</v>
      </c>
      <c r="H47" s="10">
        <f t="shared" si="0"/>
        <v>12293.260000000002</v>
      </c>
      <c r="I47" s="10">
        <v>1.2999999999999998</v>
      </c>
      <c r="J47" s="10">
        <v>0</v>
      </c>
      <c r="K47" s="10">
        <v>0</v>
      </c>
      <c r="L47" s="10">
        <v>0</v>
      </c>
      <c r="M47" s="10">
        <v>0</v>
      </c>
      <c r="N47" s="10">
        <f t="shared" si="1"/>
        <v>1.2999999999999998</v>
      </c>
      <c r="O47" s="11">
        <v>76.37</v>
      </c>
      <c r="P47" s="10">
        <v>9.91</v>
      </c>
      <c r="Q47" s="10">
        <v>39.730000000000004</v>
      </c>
      <c r="R47" s="10">
        <v>0</v>
      </c>
      <c r="S47" s="10">
        <v>0</v>
      </c>
      <c r="T47" s="11">
        <f t="shared" si="2"/>
        <v>86.28</v>
      </c>
      <c r="U47" s="11">
        <f t="shared" si="3"/>
        <v>12380.840000000002</v>
      </c>
      <c r="V47" s="12"/>
      <c r="W47" s="12"/>
    </row>
    <row r="48" spans="1:23" ht="42.75" customHeight="1">
      <c r="A48" s="8">
        <v>32</v>
      </c>
      <c r="B48" s="9" t="s">
        <v>54</v>
      </c>
      <c r="C48" s="10">
        <v>11087.612000000008</v>
      </c>
      <c r="D48" s="10">
        <v>2.58</v>
      </c>
      <c r="E48" s="10">
        <v>40.804999999999993</v>
      </c>
      <c r="F48" s="10">
        <v>0</v>
      </c>
      <c r="G48" s="10">
        <v>0</v>
      </c>
      <c r="H48" s="10">
        <f t="shared" si="0"/>
        <v>11090.192000000008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f t="shared" si="1"/>
        <v>0</v>
      </c>
      <c r="O48" s="11">
        <v>22.5</v>
      </c>
      <c r="P48" s="10">
        <v>7.5</v>
      </c>
      <c r="Q48" s="10">
        <v>30</v>
      </c>
      <c r="R48" s="10">
        <v>0</v>
      </c>
      <c r="S48" s="10">
        <v>0</v>
      </c>
      <c r="T48" s="11">
        <f t="shared" si="2"/>
        <v>30</v>
      </c>
      <c r="U48" s="11">
        <f t="shared" si="3"/>
        <v>11120.192000000008</v>
      </c>
      <c r="V48" s="12"/>
      <c r="W48" s="12"/>
    </row>
    <row r="49" spans="1:23" s="17" customFormat="1" ht="42.75" customHeight="1">
      <c r="A49" s="14"/>
      <c r="B49" s="15" t="s">
        <v>55</v>
      </c>
      <c r="C49" s="16">
        <v>44713.032000000007</v>
      </c>
      <c r="D49" s="16">
        <v>45</v>
      </c>
      <c r="E49" s="16">
        <v>411.685</v>
      </c>
      <c r="F49" s="16">
        <v>0</v>
      </c>
      <c r="G49" s="16">
        <v>43.16</v>
      </c>
      <c r="H49" s="16">
        <f t="shared" si="0"/>
        <v>44758.032000000007</v>
      </c>
      <c r="I49" s="16">
        <v>6.4</v>
      </c>
      <c r="J49" s="16">
        <v>1.53</v>
      </c>
      <c r="K49" s="16">
        <v>6.12</v>
      </c>
      <c r="L49" s="16">
        <v>0</v>
      </c>
      <c r="M49" s="16">
        <v>0</v>
      </c>
      <c r="N49" s="16">
        <f t="shared" si="1"/>
        <v>7.9300000000000006</v>
      </c>
      <c r="O49" s="16">
        <v>116.75</v>
      </c>
      <c r="P49" s="16">
        <v>37.599999999999994</v>
      </c>
      <c r="Q49" s="16">
        <v>107.80000000000001</v>
      </c>
      <c r="R49" s="16">
        <v>0</v>
      </c>
      <c r="S49" s="16">
        <v>0</v>
      </c>
      <c r="T49" s="47">
        <f t="shared" si="2"/>
        <v>154.35</v>
      </c>
      <c r="U49" s="47">
        <f t="shared" si="3"/>
        <v>44920.312000000005</v>
      </c>
      <c r="V49" s="46"/>
      <c r="W49" s="46"/>
    </row>
    <row r="50" spans="1:23" s="17" customFormat="1" ht="42.75" customHeight="1">
      <c r="A50" s="14"/>
      <c r="B50" s="15" t="s">
        <v>56</v>
      </c>
      <c r="C50" s="16">
        <v>94111.152999999991</v>
      </c>
      <c r="D50" s="16">
        <v>702.06000000000006</v>
      </c>
      <c r="E50" s="16">
        <v>1670.0639999999999</v>
      </c>
      <c r="F50" s="16">
        <v>0</v>
      </c>
      <c r="G50" s="16">
        <v>43.16</v>
      </c>
      <c r="H50" s="16">
        <f t="shared" si="0"/>
        <v>94813.212999999989</v>
      </c>
      <c r="I50" s="16">
        <v>6.4</v>
      </c>
      <c r="J50" s="16">
        <v>1.53</v>
      </c>
      <c r="K50" s="16">
        <v>6.12</v>
      </c>
      <c r="L50" s="16">
        <v>0</v>
      </c>
      <c r="M50" s="16">
        <v>0</v>
      </c>
      <c r="N50" s="16">
        <f t="shared" si="1"/>
        <v>7.9300000000000006</v>
      </c>
      <c r="O50" s="16">
        <v>116.75</v>
      </c>
      <c r="P50" s="16">
        <v>37.599999999999994</v>
      </c>
      <c r="Q50" s="16">
        <v>107.80000000000001</v>
      </c>
      <c r="R50" s="16">
        <v>0</v>
      </c>
      <c r="S50" s="16">
        <v>0</v>
      </c>
      <c r="T50" s="47">
        <f t="shared" si="2"/>
        <v>154.35</v>
      </c>
      <c r="U50" s="47">
        <f t="shared" si="3"/>
        <v>94975.492999999988</v>
      </c>
      <c r="V50" s="46"/>
      <c r="W50" s="46"/>
    </row>
    <row r="51" spans="1:23" s="17" customFormat="1" ht="42.75" customHeight="1">
      <c r="A51" s="14"/>
      <c r="B51" s="15" t="s">
        <v>57</v>
      </c>
      <c r="C51" s="16">
        <v>172331.44999999995</v>
      </c>
      <c r="D51" s="16">
        <v>787.7</v>
      </c>
      <c r="E51" s="58">
        <v>2557.7119999999995</v>
      </c>
      <c r="F51" s="16">
        <v>767.6</v>
      </c>
      <c r="G51" s="58">
        <v>1823.2399999999998</v>
      </c>
      <c r="H51" s="16">
        <f t="shared" si="0"/>
        <v>172351.54999999996</v>
      </c>
      <c r="I51" s="16">
        <v>2086.3410000000003</v>
      </c>
      <c r="J51" s="16">
        <v>27.632000000000005</v>
      </c>
      <c r="K51" s="58">
        <v>242.33599999999998</v>
      </c>
      <c r="L51" s="16">
        <v>66.89</v>
      </c>
      <c r="M51" s="58">
        <v>83.72</v>
      </c>
      <c r="N51" s="16">
        <f t="shared" si="1"/>
        <v>2047.0830000000003</v>
      </c>
      <c r="O51" s="16">
        <v>4645.0039999999999</v>
      </c>
      <c r="P51" s="16">
        <v>387.08</v>
      </c>
      <c r="Q51" s="58">
        <v>1729.8920000000001</v>
      </c>
      <c r="R51" s="16">
        <v>90.14</v>
      </c>
      <c r="S51" s="58">
        <v>232.68999999999997</v>
      </c>
      <c r="T51" s="47">
        <f t="shared" si="2"/>
        <v>4941.9439999999995</v>
      </c>
      <c r="U51" s="47">
        <f t="shared" si="3"/>
        <v>179340.57699999996</v>
      </c>
      <c r="V51" s="46"/>
      <c r="W51" s="46"/>
    </row>
    <row r="52" spans="1:23" s="23" customFormat="1" ht="42.75" hidden="1" customHeight="1">
      <c r="A52" s="19"/>
      <c r="B52" s="20"/>
      <c r="C52" s="10" t="e">
        <f>#REF!</f>
        <v>#REF!</v>
      </c>
      <c r="D52" s="21"/>
      <c r="E52" s="10" t="e">
        <f>#REF!+'March 2022'!D52</f>
        <v>#REF!</v>
      </c>
      <c r="F52" s="21"/>
      <c r="G52" s="10" t="e">
        <f>#REF!+'March 2022'!F52</f>
        <v>#REF!</v>
      </c>
      <c r="H52" s="21"/>
      <c r="I52" s="21"/>
      <c r="J52" s="21"/>
      <c r="K52" s="10" t="e">
        <f>#REF!+'March 2022'!J52</f>
        <v>#REF!</v>
      </c>
      <c r="L52" s="21"/>
      <c r="M52" s="10" t="e">
        <f>#REF!+'March 2022'!L52</f>
        <v>#REF!</v>
      </c>
      <c r="N52" s="21"/>
      <c r="O52" s="21"/>
      <c r="P52" s="21"/>
      <c r="Q52" s="10" t="e">
        <f>#REF!+'March 2022'!P52</f>
        <v>#REF!</v>
      </c>
      <c r="R52" s="21"/>
      <c r="S52" s="10" t="e">
        <f>#REF!+'March 2022'!R52</f>
        <v>#REF!</v>
      </c>
      <c r="T52" s="21"/>
      <c r="U52" s="21"/>
      <c r="V52" s="21"/>
      <c r="W52" s="21"/>
    </row>
    <row r="53" spans="1:23" s="23" customFormat="1" hidden="1">
      <c r="A53" s="19"/>
      <c r="B53" s="20"/>
      <c r="C53" s="10" t="e">
        <f>#REF!</f>
        <v>#REF!</v>
      </c>
      <c r="D53" s="21"/>
      <c r="E53" s="10" t="e">
        <f>#REF!+'March 2022'!D53</f>
        <v>#REF!</v>
      </c>
      <c r="F53" s="21"/>
      <c r="G53" s="10" t="e">
        <f>#REF!+'March 2022'!F53</f>
        <v>#REF!</v>
      </c>
      <c r="H53" s="21"/>
      <c r="I53" s="24"/>
      <c r="J53" s="21"/>
      <c r="K53" s="10" t="e">
        <f>#REF!+'March 2022'!J53</f>
        <v>#REF!</v>
      </c>
      <c r="L53" s="21"/>
      <c r="M53" s="10" t="e">
        <f>#REF!+'March 2022'!L53</f>
        <v>#REF!</v>
      </c>
      <c r="N53" s="21"/>
      <c r="O53" s="21"/>
      <c r="P53" s="24"/>
      <c r="Q53" s="10" t="e">
        <f>#REF!+'March 2022'!P53</f>
        <v>#REF!</v>
      </c>
      <c r="R53" s="21"/>
      <c r="S53" s="10" t="e">
        <f>#REF!+'March 2022'!R53</f>
        <v>#REF!</v>
      </c>
      <c r="T53" s="25"/>
      <c r="U53" s="21"/>
      <c r="V53" s="21"/>
      <c r="W53" s="21"/>
    </row>
    <row r="54" spans="1:23" s="23" customFormat="1">
      <c r="A54" s="19"/>
      <c r="B54" s="20"/>
      <c r="C54" s="21"/>
      <c r="D54" s="21"/>
      <c r="E54" s="22"/>
      <c r="F54" s="21"/>
      <c r="G54" s="21"/>
      <c r="H54" s="21"/>
      <c r="I54" s="24"/>
      <c r="J54" s="21"/>
      <c r="K54" s="22"/>
      <c r="L54" s="21"/>
      <c r="M54" s="24"/>
      <c r="N54" s="21" t="s">
        <v>66</v>
      </c>
      <c r="O54" s="21"/>
      <c r="P54" s="24"/>
      <c r="Q54" s="22"/>
      <c r="R54" s="21"/>
      <c r="S54" s="24"/>
      <c r="T54" s="25"/>
      <c r="U54" s="21"/>
      <c r="V54" s="21"/>
      <c r="W54" s="21"/>
    </row>
    <row r="55" spans="1:23" s="23" customFormat="1">
      <c r="A55" s="19"/>
      <c r="B55" s="20"/>
      <c r="C55" s="21"/>
      <c r="D55" s="21"/>
      <c r="E55" s="22"/>
      <c r="F55" s="21"/>
      <c r="G55" s="21"/>
      <c r="H55" s="21"/>
      <c r="I55" s="24"/>
      <c r="J55" s="21"/>
      <c r="K55" s="22"/>
      <c r="L55" s="21"/>
      <c r="M55" s="24"/>
      <c r="N55" s="21"/>
      <c r="O55" s="21"/>
      <c r="P55" s="24"/>
      <c r="Q55" s="22"/>
      <c r="R55" s="21"/>
      <c r="S55" s="24"/>
      <c r="T55" s="25"/>
      <c r="U55" s="21"/>
      <c r="V55" s="21"/>
      <c r="W55" s="21"/>
    </row>
    <row r="56" spans="1:23" s="17" customFormat="1" ht="57" customHeight="1">
      <c r="A56" s="26"/>
      <c r="B56" s="27"/>
      <c r="C56" s="28">
        <f>C50+C39+C25</f>
        <v>172331.44999999995</v>
      </c>
      <c r="D56" s="69" t="s">
        <v>58</v>
      </c>
      <c r="E56" s="69"/>
      <c r="F56" s="69"/>
      <c r="G56" s="69"/>
      <c r="H56" s="43">
        <f>D51+J51+P51-F51-L51-R51</f>
        <v>277.78200000000004</v>
      </c>
      <c r="I56" s="43"/>
      <c r="J56" s="43"/>
      <c r="K56" s="43"/>
      <c r="L56" s="43"/>
      <c r="M56" s="43"/>
      <c r="N56" s="43"/>
      <c r="O56" s="29"/>
      <c r="P56" s="43"/>
      <c r="Q56" s="43"/>
      <c r="R56" s="43"/>
      <c r="S56" s="43"/>
      <c r="T56" s="43"/>
      <c r="U56" s="44"/>
      <c r="V56" s="44"/>
      <c r="W56" s="44"/>
    </row>
    <row r="57" spans="1:23" s="17" customFormat="1" ht="66" customHeight="1">
      <c r="A57" s="26"/>
      <c r="B57" s="27"/>
      <c r="C57" s="43"/>
      <c r="D57" s="69" t="s">
        <v>59</v>
      </c>
      <c r="E57" s="69"/>
      <c r="F57" s="69"/>
      <c r="G57" s="69"/>
      <c r="H57" s="43">
        <f>E51+K51+Q51-G51-M51-S51</f>
        <v>2390.29</v>
      </c>
      <c r="I57" s="43"/>
      <c r="J57" s="43"/>
      <c r="K57" s="43"/>
      <c r="L57" s="43"/>
      <c r="M57" s="43"/>
      <c r="N57" s="43"/>
      <c r="O57" s="29"/>
      <c r="P57" s="43"/>
      <c r="Q57" s="43"/>
      <c r="R57" s="43"/>
      <c r="S57" s="43"/>
      <c r="T57" s="43"/>
      <c r="U57" s="44"/>
      <c r="V57" s="44"/>
      <c r="W57" s="44"/>
    </row>
    <row r="58" spans="1:23" ht="54" customHeight="1">
      <c r="C58" s="28"/>
      <c r="D58" s="69" t="s">
        <v>60</v>
      </c>
      <c r="E58" s="69"/>
      <c r="F58" s="69"/>
      <c r="G58" s="69"/>
      <c r="H58" s="43">
        <f>H51+N51+T51</f>
        <v>179340.57699999996</v>
      </c>
      <c r="I58" s="31"/>
      <c r="J58" s="31"/>
      <c r="K58" s="31"/>
      <c r="L58" s="32"/>
      <c r="M58" s="32"/>
      <c r="N58" s="45" t="e">
        <f>#REF!+'March 2022'!H56</f>
        <v>#REF!</v>
      </c>
      <c r="O58" s="12"/>
      <c r="P58" s="31"/>
      <c r="Q58" s="31"/>
      <c r="T58" s="41"/>
      <c r="U58" s="12"/>
      <c r="V58" s="12"/>
      <c r="W58" s="12"/>
    </row>
    <row r="59" spans="1:23" ht="42.75" customHeight="1">
      <c r="C59" s="44"/>
      <c r="D59" s="44"/>
      <c r="E59" s="1"/>
      <c r="H59" s="31"/>
      <c r="J59" s="33" t="e">
        <f>#REF!+'March 2022'!H56</f>
        <v>#REF!</v>
      </c>
      <c r="K59" s="31"/>
      <c r="L59" s="33" t="e">
        <f>#REF!+'March 2022'!H56</f>
        <v>#REF!</v>
      </c>
      <c r="M59" s="31"/>
      <c r="O59" s="12"/>
    </row>
    <row r="60" spans="1:23" s="17" customFormat="1" ht="78.75" customHeight="1">
      <c r="B60" s="70" t="s">
        <v>61</v>
      </c>
      <c r="C60" s="70"/>
      <c r="D60" s="70"/>
      <c r="E60" s="70"/>
      <c r="F60" s="70"/>
      <c r="H60" s="1"/>
      <c r="I60" s="34" t="e">
        <f>#REF!+'March 2022'!H56</f>
        <v>#REF!</v>
      </c>
      <c r="J60" s="1"/>
      <c r="K60" s="31"/>
      <c r="L60" s="31"/>
      <c r="M60" s="31"/>
      <c r="Q60" s="70" t="s">
        <v>62</v>
      </c>
      <c r="R60" s="70"/>
      <c r="S60" s="70"/>
      <c r="T60" s="70"/>
      <c r="U60" s="70"/>
    </row>
    <row r="61" spans="1:23" s="17" customFormat="1" ht="45.75" customHeight="1">
      <c r="B61" s="70" t="s">
        <v>63</v>
      </c>
      <c r="C61" s="70"/>
      <c r="D61" s="70"/>
      <c r="E61" s="70"/>
      <c r="F61" s="70"/>
      <c r="G61" s="35"/>
      <c r="H61" s="36">
        <f>'[1]feb 2021'!H58+'March 2022'!H56</f>
        <v>177115.42500000002</v>
      </c>
      <c r="I61" s="35"/>
      <c r="J61" s="28"/>
      <c r="K61" s="31"/>
      <c r="L61" s="31"/>
      <c r="M61" s="31"/>
      <c r="Q61" s="70" t="s">
        <v>63</v>
      </c>
      <c r="R61" s="70"/>
      <c r="S61" s="70"/>
      <c r="T61" s="70"/>
      <c r="U61" s="70"/>
    </row>
    <row r="62" spans="1:23" s="17" customFormat="1">
      <c r="B62" s="27"/>
      <c r="F62" s="37"/>
      <c r="I62" s="35"/>
      <c r="J62" s="37"/>
      <c r="Q62" s="44"/>
      <c r="R62" s="44"/>
      <c r="S62" s="2"/>
      <c r="T62" s="44"/>
      <c r="U62" s="44"/>
      <c r="V62" s="44"/>
      <c r="W62" s="44"/>
    </row>
    <row r="63" spans="1:23" s="17" customFormat="1" ht="61.5" customHeight="1">
      <c r="B63" s="27"/>
      <c r="G63" s="36">
        <f>'[1]May 2020'!H56+'March 2022'!H56</f>
        <v>175008.74300000002</v>
      </c>
      <c r="J63" s="68" t="s">
        <v>64</v>
      </c>
      <c r="K63" s="68"/>
      <c r="L63" s="68"/>
      <c r="O63" s="44"/>
      <c r="S63" s="37"/>
      <c r="U63" s="44"/>
      <c r="V63" s="44"/>
      <c r="W63" s="44"/>
    </row>
    <row r="64" spans="1:23" s="17" customFormat="1" ht="58.5" customHeight="1">
      <c r="B64" s="27"/>
      <c r="H64" s="1"/>
      <c r="J64" s="68" t="s">
        <v>65</v>
      </c>
      <c r="K64" s="68"/>
      <c r="L64" s="68"/>
      <c r="O64" s="44"/>
      <c r="S64" s="37"/>
      <c r="U64" s="44"/>
      <c r="V64" s="44"/>
      <c r="W64" s="44"/>
    </row>
    <row r="66" spans="2:23">
      <c r="G66" s="31"/>
      <c r="H66" s="33" t="e">
        <f>#REF!+'March 2022'!H56</f>
        <v>#REF!</v>
      </c>
    </row>
    <row r="67" spans="2:23">
      <c r="H67" s="31"/>
      <c r="J67" s="31"/>
    </row>
    <row r="69" spans="2:23">
      <c r="B69" s="3"/>
      <c r="G69" s="38"/>
      <c r="O69" s="3"/>
      <c r="U69" s="3"/>
      <c r="V69" s="3"/>
      <c r="W69" s="3"/>
    </row>
  </sheetData>
  <mergeCells count="29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  <mergeCell ref="D57:G57"/>
    <mergeCell ref="H5:H6"/>
    <mergeCell ref="I5:I6"/>
    <mergeCell ref="J5:K5"/>
    <mergeCell ref="L5:M5"/>
    <mergeCell ref="D56:G56"/>
    <mergeCell ref="J64:L64"/>
    <mergeCell ref="D58:G58"/>
    <mergeCell ref="B60:F60"/>
    <mergeCell ref="Q60:U60"/>
    <mergeCell ref="B61:F61"/>
    <mergeCell ref="Q61:U61"/>
    <mergeCell ref="J63:L63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9"/>
  <sheetViews>
    <sheetView topLeftCell="A43" zoomScale="36" zoomScaleNormal="36" zoomScaleSheetLayoutView="25" workbookViewId="0">
      <selection activeCell="C17" sqref="C17"/>
    </sheetView>
  </sheetViews>
  <sheetFormatPr defaultRowHeight="33"/>
  <cols>
    <col min="1" max="1" width="16.7109375" style="3" customWidth="1"/>
    <col min="2" max="2" width="45.5703125" style="30" customWidth="1"/>
    <col min="3" max="3" width="36.5703125" style="3" customWidth="1"/>
    <col min="4" max="4" width="28.140625" style="3" customWidth="1"/>
    <col min="5" max="5" width="40.28515625" style="3" customWidth="1"/>
    <col min="6" max="6" width="32.42578125" style="3" customWidth="1"/>
    <col min="7" max="7" width="28.140625" style="3" customWidth="1"/>
    <col min="8" max="8" width="41.85546875" style="3" customWidth="1"/>
    <col min="9" max="9" width="29.5703125" style="3" customWidth="1"/>
    <col min="10" max="10" width="39.42578125" style="3" customWidth="1"/>
    <col min="11" max="11" width="28.140625" style="3" customWidth="1"/>
    <col min="12" max="12" width="36.7109375" style="3" customWidth="1"/>
    <col min="13" max="13" width="30.140625" style="3" customWidth="1"/>
    <col min="14" max="14" width="28.140625" style="3" customWidth="1"/>
    <col min="15" max="15" width="47.28515625" style="5" customWidth="1"/>
    <col min="16" max="16" width="32.7109375" style="3" customWidth="1"/>
    <col min="17" max="17" width="34.5703125" style="3" customWidth="1"/>
    <col min="18" max="18" width="36" style="3" customWidth="1"/>
    <col min="19" max="19" width="28.140625" style="6" customWidth="1"/>
    <col min="20" max="20" width="28.140625" style="3" customWidth="1"/>
    <col min="21" max="21" width="36.7109375" style="5" customWidth="1"/>
    <col min="22" max="23" width="26" style="5" customWidth="1"/>
    <col min="24" max="16384" width="9.140625" style="3"/>
  </cols>
  <sheetData>
    <row r="1" spans="1:18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2"/>
      <c r="W1" s="2"/>
    </row>
    <row r="2" spans="1:183" ht="7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2"/>
      <c r="W2" s="2"/>
    </row>
    <row r="3" spans="1:183" ht="35.25" customHeight="1">
      <c r="A3" s="71" t="s">
        <v>75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2"/>
      <c r="W3" s="2"/>
    </row>
    <row r="4" spans="1:183" s="6" customFormat="1" ht="32.25" customHeight="1">
      <c r="A4" s="71" t="s">
        <v>1</v>
      </c>
      <c r="B4" s="71" t="s">
        <v>2</v>
      </c>
      <c r="C4" s="71" t="s">
        <v>3</v>
      </c>
      <c r="D4" s="71"/>
      <c r="E4" s="71"/>
      <c r="F4" s="71"/>
      <c r="G4" s="71"/>
      <c r="H4" s="71"/>
      <c r="I4" s="71" t="s">
        <v>4</v>
      </c>
      <c r="J4" s="72"/>
      <c r="K4" s="72"/>
      <c r="L4" s="72"/>
      <c r="M4" s="72"/>
      <c r="N4" s="72"/>
      <c r="O4" s="71" t="s">
        <v>5</v>
      </c>
      <c r="P4" s="72"/>
      <c r="Q4" s="72"/>
      <c r="R4" s="72"/>
      <c r="S4" s="72"/>
      <c r="T4" s="72"/>
      <c r="U4" s="4"/>
      <c r="V4" s="5"/>
      <c r="W4" s="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s="6" customFormat="1" ht="41.25" customHeight="1">
      <c r="A5" s="71"/>
      <c r="B5" s="71"/>
      <c r="C5" s="71" t="s">
        <v>6</v>
      </c>
      <c r="D5" s="71" t="s">
        <v>7</v>
      </c>
      <c r="E5" s="71"/>
      <c r="F5" s="71" t="s">
        <v>8</v>
      </c>
      <c r="G5" s="71"/>
      <c r="H5" s="71" t="s">
        <v>9</v>
      </c>
      <c r="I5" s="71" t="s">
        <v>6</v>
      </c>
      <c r="J5" s="71" t="s">
        <v>7</v>
      </c>
      <c r="K5" s="71"/>
      <c r="L5" s="71" t="s">
        <v>8</v>
      </c>
      <c r="M5" s="71"/>
      <c r="N5" s="71" t="s">
        <v>9</v>
      </c>
      <c r="O5" s="71" t="s">
        <v>10</v>
      </c>
      <c r="P5" s="71" t="s">
        <v>7</v>
      </c>
      <c r="Q5" s="71"/>
      <c r="R5" s="71" t="s">
        <v>8</v>
      </c>
      <c r="S5" s="71"/>
      <c r="T5" s="71" t="s">
        <v>9</v>
      </c>
      <c r="U5" s="71" t="s">
        <v>11</v>
      </c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s="6" customFormat="1" ht="60" customHeight="1">
      <c r="A6" s="71"/>
      <c r="B6" s="71"/>
      <c r="C6" s="71"/>
      <c r="D6" s="57" t="s">
        <v>12</v>
      </c>
      <c r="E6" s="57" t="s">
        <v>13</v>
      </c>
      <c r="F6" s="57" t="s">
        <v>12</v>
      </c>
      <c r="G6" s="57" t="s">
        <v>13</v>
      </c>
      <c r="H6" s="71"/>
      <c r="I6" s="71"/>
      <c r="J6" s="7" t="s">
        <v>12</v>
      </c>
      <c r="K6" s="57" t="s">
        <v>13</v>
      </c>
      <c r="L6" s="57" t="s">
        <v>12</v>
      </c>
      <c r="M6" s="57" t="s">
        <v>13</v>
      </c>
      <c r="N6" s="71"/>
      <c r="O6" s="71"/>
      <c r="P6" s="57" t="s">
        <v>12</v>
      </c>
      <c r="Q6" s="57" t="s">
        <v>13</v>
      </c>
      <c r="R6" s="57" t="s">
        <v>12</v>
      </c>
      <c r="S6" s="57" t="s">
        <v>13</v>
      </c>
      <c r="T6" s="71"/>
      <c r="U6" s="71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42.75" customHeight="1">
      <c r="A7" s="8">
        <v>1</v>
      </c>
      <c r="B7" s="9" t="s">
        <v>14</v>
      </c>
      <c r="C7" s="10">
        <f>'March 2022'!H7</f>
        <v>161.04000000000065</v>
      </c>
      <c r="D7" s="10">
        <v>0</v>
      </c>
      <c r="E7" s="10">
        <f>D7</f>
        <v>0</v>
      </c>
      <c r="F7" s="10">
        <v>0</v>
      </c>
      <c r="G7" s="10">
        <f>F7</f>
        <v>0</v>
      </c>
      <c r="H7" s="10">
        <f>C7+D7-F7</f>
        <v>161.04000000000065</v>
      </c>
      <c r="I7" s="10">
        <f>'March 2022'!N7</f>
        <v>130.80499999999995</v>
      </c>
      <c r="J7" s="10">
        <v>0.16</v>
      </c>
      <c r="K7" s="10">
        <f>J7</f>
        <v>0.16</v>
      </c>
      <c r="L7" s="10">
        <v>0</v>
      </c>
      <c r="M7" s="10">
        <f>L7</f>
        <v>0</v>
      </c>
      <c r="N7" s="10">
        <f>I7+J7-L7</f>
        <v>130.96499999999995</v>
      </c>
      <c r="O7" s="11">
        <f>'March 2022'!T7</f>
        <v>283.68000000000012</v>
      </c>
      <c r="P7" s="10">
        <v>0.46</v>
      </c>
      <c r="Q7" s="10">
        <f>P7</f>
        <v>0.46</v>
      </c>
      <c r="R7" s="10">
        <v>0</v>
      </c>
      <c r="S7" s="10">
        <f>R7</f>
        <v>0</v>
      </c>
      <c r="T7" s="11">
        <f>O7+P7-R7</f>
        <v>284.1400000000001</v>
      </c>
      <c r="U7" s="11">
        <f>H7+N7+T7</f>
        <v>576.14500000000066</v>
      </c>
      <c r="V7" s="12"/>
      <c r="W7" s="12"/>
    </row>
    <row r="8" spans="1:183" ht="42.75" customHeight="1">
      <c r="A8" s="8">
        <v>2</v>
      </c>
      <c r="B8" s="9" t="s">
        <v>15</v>
      </c>
      <c r="C8" s="10">
        <f>'March 2022'!H8</f>
        <v>497.47500000000002</v>
      </c>
      <c r="D8" s="10">
        <v>0</v>
      </c>
      <c r="E8" s="10">
        <f t="shared" ref="E8:E53" si="0">D8</f>
        <v>0</v>
      </c>
      <c r="F8" s="10">
        <v>0</v>
      </c>
      <c r="G8" s="10">
        <f t="shared" ref="G8:G53" si="1">F8</f>
        <v>0</v>
      </c>
      <c r="H8" s="10">
        <f t="shared" ref="H8:H48" si="2">C8+D8-F8</f>
        <v>497.47500000000002</v>
      </c>
      <c r="I8" s="10">
        <f>'March 2022'!N8</f>
        <v>120.03</v>
      </c>
      <c r="J8" s="10">
        <v>0.878</v>
      </c>
      <c r="K8" s="10">
        <f t="shared" ref="K8:K53" si="3">J8</f>
        <v>0.878</v>
      </c>
      <c r="L8" s="10">
        <v>0</v>
      </c>
      <c r="M8" s="10">
        <f t="shared" ref="M8:M53" si="4">L8</f>
        <v>0</v>
      </c>
      <c r="N8" s="10">
        <f t="shared" ref="N8:N48" si="5">I8+J8-L8</f>
        <v>120.908</v>
      </c>
      <c r="O8" s="11">
        <f>'March 2022'!T8</f>
        <v>187.64000000000004</v>
      </c>
      <c r="P8" s="10">
        <v>17.309999999999999</v>
      </c>
      <c r="Q8" s="10">
        <f t="shared" ref="Q8:Q53" si="6">P8</f>
        <v>17.309999999999999</v>
      </c>
      <c r="R8" s="10">
        <v>0</v>
      </c>
      <c r="S8" s="10">
        <f t="shared" ref="S8:S53" si="7">R8</f>
        <v>0</v>
      </c>
      <c r="T8" s="11">
        <f t="shared" ref="T8:T48" si="8">O8+P8-R8</f>
        <v>204.95000000000005</v>
      </c>
      <c r="U8" s="11">
        <f t="shared" ref="U8:U48" si="9">H8+N8+T8</f>
        <v>823.33300000000008</v>
      </c>
      <c r="V8" s="12"/>
      <c r="W8" s="12"/>
    </row>
    <row r="9" spans="1:183" ht="42.75" customHeight="1">
      <c r="A9" s="8">
        <v>3</v>
      </c>
      <c r="B9" s="9" t="s">
        <v>16</v>
      </c>
      <c r="C9" s="10">
        <f>'March 2022'!H9</f>
        <v>743.9599999999997</v>
      </c>
      <c r="D9" s="10">
        <v>0</v>
      </c>
      <c r="E9" s="10">
        <f t="shared" si="0"/>
        <v>0</v>
      </c>
      <c r="F9" s="10">
        <v>0</v>
      </c>
      <c r="G9" s="10">
        <f t="shared" si="1"/>
        <v>0</v>
      </c>
      <c r="H9" s="10">
        <f t="shared" si="2"/>
        <v>743.9599999999997</v>
      </c>
      <c r="I9" s="10">
        <f>'March 2022'!N9</f>
        <v>197.33300000000006</v>
      </c>
      <c r="J9" s="10">
        <v>0.88</v>
      </c>
      <c r="K9" s="10">
        <f t="shared" si="3"/>
        <v>0.88</v>
      </c>
      <c r="L9" s="10">
        <v>0</v>
      </c>
      <c r="M9" s="10">
        <f t="shared" si="4"/>
        <v>0</v>
      </c>
      <c r="N9" s="10">
        <f t="shared" si="5"/>
        <v>198.21300000000005</v>
      </c>
      <c r="O9" s="11">
        <f>'March 2022'!T9</f>
        <v>141.44</v>
      </c>
      <c r="P9" s="10">
        <v>16.2</v>
      </c>
      <c r="Q9" s="10">
        <f t="shared" si="6"/>
        <v>16.2</v>
      </c>
      <c r="R9" s="10">
        <v>0</v>
      </c>
      <c r="S9" s="10">
        <f t="shared" si="7"/>
        <v>0</v>
      </c>
      <c r="T9" s="11">
        <f t="shared" si="8"/>
        <v>157.63999999999999</v>
      </c>
      <c r="U9" s="11">
        <f t="shared" si="9"/>
        <v>1099.8129999999996</v>
      </c>
      <c r="V9" s="12"/>
      <c r="W9" s="12"/>
    </row>
    <row r="10" spans="1:183" ht="42.75" customHeight="1">
      <c r="A10" s="8">
        <v>4</v>
      </c>
      <c r="B10" s="13" t="s">
        <v>17</v>
      </c>
      <c r="C10" s="10">
        <f>'March 2022'!H10</f>
        <v>0</v>
      </c>
      <c r="D10" s="10">
        <v>0</v>
      </c>
      <c r="E10" s="10">
        <f t="shared" si="0"/>
        <v>0</v>
      </c>
      <c r="F10" s="10">
        <v>0</v>
      </c>
      <c r="G10" s="10">
        <f t="shared" si="1"/>
        <v>0</v>
      </c>
      <c r="H10" s="10">
        <f t="shared" si="2"/>
        <v>0</v>
      </c>
      <c r="I10" s="10">
        <f>'March 2022'!N10</f>
        <v>142.03400000000008</v>
      </c>
      <c r="J10" s="10">
        <v>7.0000000000000007E-2</v>
      </c>
      <c r="K10" s="10">
        <f t="shared" si="3"/>
        <v>7.0000000000000007E-2</v>
      </c>
      <c r="L10" s="10">
        <v>0</v>
      </c>
      <c r="M10" s="10">
        <f t="shared" si="4"/>
        <v>0</v>
      </c>
      <c r="N10" s="10">
        <f t="shared" si="5"/>
        <v>142.10400000000007</v>
      </c>
      <c r="O10" s="11">
        <f>'March 2022'!T10</f>
        <v>233.16999999999996</v>
      </c>
      <c r="P10" s="10">
        <v>0</v>
      </c>
      <c r="Q10" s="10">
        <f t="shared" si="6"/>
        <v>0</v>
      </c>
      <c r="R10" s="10">
        <v>0</v>
      </c>
      <c r="S10" s="10">
        <f t="shared" si="7"/>
        <v>0</v>
      </c>
      <c r="T10" s="11">
        <f t="shared" si="8"/>
        <v>233.16999999999996</v>
      </c>
      <c r="U10" s="11">
        <f t="shared" si="9"/>
        <v>375.274</v>
      </c>
      <c r="V10" s="12"/>
      <c r="W10" s="12"/>
    </row>
    <row r="11" spans="1:183" s="17" customFormat="1" ht="42.75" customHeight="1">
      <c r="A11" s="14"/>
      <c r="B11" s="15" t="s">
        <v>18</v>
      </c>
      <c r="C11" s="16">
        <f>SUM(C7:C10)</f>
        <v>1402.4750000000004</v>
      </c>
      <c r="D11" s="16">
        <f t="shared" ref="D11:U11" si="10">SUM(D7:D10)</f>
        <v>0</v>
      </c>
      <c r="E11" s="16">
        <f t="shared" si="10"/>
        <v>0</v>
      </c>
      <c r="F11" s="16">
        <f t="shared" si="10"/>
        <v>0</v>
      </c>
      <c r="G11" s="16">
        <f t="shared" si="10"/>
        <v>0</v>
      </c>
      <c r="H11" s="16">
        <f t="shared" si="10"/>
        <v>1402.4750000000004</v>
      </c>
      <c r="I11" s="16">
        <f t="shared" si="10"/>
        <v>590.20200000000011</v>
      </c>
      <c r="J11" s="16">
        <f t="shared" si="10"/>
        <v>1.9880000000000002</v>
      </c>
      <c r="K11" s="16">
        <f t="shared" si="10"/>
        <v>1.9880000000000002</v>
      </c>
      <c r="L11" s="16">
        <f t="shared" si="10"/>
        <v>0</v>
      </c>
      <c r="M11" s="16">
        <f t="shared" si="10"/>
        <v>0</v>
      </c>
      <c r="N11" s="16">
        <f t="shared" si="10"/>
        <v>592.19000000000005</v>
      </c>
      <c r="O11" s="16">
        <f t="shared" si="10"/>
        <v>845.93000000000018</v>
      </c>
      <c r="P11" s="16">
        <f t="shared" si="10"/>
        <v>33.97</v>
      </c>
      <c r="Q11" s="16">
        <f t="shared" si="10"/>
        <v>33.97</v>
      </c>
      <c r="R11" s="16">
        <f t="shared" si="10"/>
        <v>0</v>
      </c>
      <c r="S11" s="16">
        <f t="shared" si="10"/>
        <v>0</v>
      </c>
      <c r="T11" s="16">
        <f t="shared" si="10"/>
        <v>879.90000000000009</v>
      </c>
      <c r="U11" s="16">
        <f t="shared" si="10"/>
        <v>2874.5650000000001</v>
      </c>
      <c r="V11" s="55"/>
      <c r="W11" s="55"/>
    </row>
    <row r="12" spans="1:183" ht="42.75" customHeight="1">
      <c r="A12" s="8">
        <v>5</v>
      </c>
      <c r="B12" s="9" t="s">
        <v>19</v>
      </c>
      <c r="C12" s="10">
        <f>'March 2022'!H12</f>
        <v>1653.4899999999991</v>
      </c>
      <c r="D12" s="10">
        <v>0</v>
      </c>
      <c r="E12" s="10">
        <f t="shared" si="0"/>
        <v>0</v>
      </c>
      <c r="F12" s="10">
        <v>0</v>
      </c>
      <c r="G12" s="10">
        <f t="shared" si="1"/>
        <v>0</v>
      </c>
      <c r="H12" s="10">
        <f t="shared" si="2"/>
        <v>1653.4899999999991</v>
      </c>
      <c r="I12" s="10">
        <f>'March 2022'!N12</f>
        <v>121.63300000000001</v>
      </c>
      <c r="J12" s="10">
        <v>0.06</v>
      </c>
      <c r="K12" s="10">
        <f t="shared" si="3"/>
        <v>0.06</v>
      </c>
      <c r="L12" s="10">
        <v>0</v>
      </c>
      <c r="M12" s="10">
        <f t="shared" si="4"/>
        <v>0</v>
      </c>
      <c r="N12" s="10">
        <f t="shared" si="5"/>
        <v>121.69300000000001</v>
      </c>
      <c r="O12" s="11">
        <f>'March 2022'!T12</f>
        <v>578.91</v>
      </c>
      <c r="P12" s="10">
        <v>31.49</v>
      </c>
      <c r="Q12" s="10">
        <f t="shared" si="6"/>
        <v>31.49</v>
      </c>
      <c r="R12" s="10">
        <v>0</v>
      </c>
      <c r="S12" s="10">
        <f t="shared" si="7"/>
        <v>0</v>
      </c>
      <c r="T12" s="11">
        <f t="shared" si="8"/>
        <v>610.4</v>
      </c>
      <c r="U12" s="11">
        <f t="shared" si="9"/>
        <v>2385.5829999999992</v>
      </c>
      <c r="V12" s="12"/>
      <c r="W12" s="12"/>
    </row>
    <row r="13" spans="1:183" ht="42.75" customHeight="1">
      <c r="A13" s="8">
        <v>6</v>
      </c>
      <c r="B13" s="9" t="s">
        <v>20</v>
      </c>
      <c r="C13" s="10">
        <f>'March 2022'!H13</f>
        <v>1023.7699999999998</v>
      </c>
      <c r="D13" s="10">
        <v>0</v>
      </c>
      <c r="E13" s="10">
        <f t="shared" si="0"/>
        <v>0</v>
      </c>
      <c r="F13" s="10">
        <v>0</v>
      </c>
      <c r="G13" s="10">
        <f t="shared" si="1"/>
        <v>0</v>
      </c>
      <c r="H13" s="10">
        <f t="shared" si="2"/>
        <v>1023.7699999999998</v>
      </c>
      <c r="I13" s="10">
        <f>'March 2022'!N13</f>
        <v>148.31400000000008</v>
      </c>
      <c r="J13" s="10">
        <v>0.52</v>
      </c>
      <c r="K13" s="10">
        <f t="shared" si="3"/>
        <v>0.52</v>
      </c>
      <c r="L13" s="10">
        <v>0</v>
      </c>
      <c r="M13" s="10">
        <f t="shared" si="4"/>
        <v>0</v>
      </c>
      <c r="N13" s="10">
        <f t="shared" si="5"/>
        <v>148.83400000000009</v>
      </c>
      <c r="O13" s="11">
        <f>'March 2022'!T13</f>
        <v>86.53</v>
      </c>
      <c r="P13" s="10">
        <v>0.67</v>
      </c>
      <c r="Q13" s="10">
        <f t="shared" si="6"/>
        <v>0.67</v>
      </c>
      <c r="R13" s="10">
        <v>0</v>
      </c>
      <c r="S13" s="10">
        <f t="shared" si="7"/>
        <v>0</v>
      </c>
      <c r="T13" s="11">
        <f t="shared" si="8"/>
        <v>87.2</v>
      </c>
      <c r="U13" s="11">
        <f t="shared" si="9"/>
        <v>1259.8039999999999</v>
      </c>
      <c r="V13" s="12"/>
      <c r="W13" s="12"/>
    </row>
    <row r="14" spans="1:183" ht="42.75" customHeight="1">
      <c r="A14" s="8">
        <v>7</v>
      </c>
      <c r="B14" s="9" t="s">
        <v>21</v>
      </c>
      <c r="C14" s="10">
        <f>'March 2022'!H14</f>
        <v>2084.5799999999995</v>
      </c>
      <c r="D14" s="10">
        <v>0</v>
      </c>
      <c r="E14" s="10">
        <f t="shared" si="0"/>
        <v>0</v>
      </c>
      <c r="F14" s="10">
        <v>0</v>
      </c>
      <c r="G14" s="10">
        <f t="shared" si="1"/>
        <v>0</v>
      </c>
      <c r="H14" s="10">
        <f t="shared" si="2"/>
        <v>2084.5799999999995</v>
      </c>
      <c r="I14" s="10">
        <f>'March 2022'!N14</f>
        <v>193.85399999999998</v>
      </c>
      <c r="J14" s="10">
        <v>0.54</v>
      </c>
      <c r="K14" s="10">
        <f t="shared" si="3"/>
        <v>0.54</v>
      </c>
      <c r="L14" s="10">
        <v>0</v>
      </c>
      <c r="M14" s="10">
        <f t="shared" si="4"/>
        <v>0</v>
      </c>
      <c r="N14" s="10">
        <f t="shared" si="5"/>
        <v>194.39399999999998</v>
      </c>
      <c r="O14" s="11">
        <f>'March 2022'!T14</f>
        <v>352.15999999999991</v>
      </c>
      <c r="P14" s="10">
        <f>0.12+31.49</f>
        <v>31.61</v>
      </c>
      <c r="Q14" s="10">
        <f t="shared" si="6"/>
        <v>31.61</v>
      </c>
      <c r="R14" s="10">
        <v>0</v>
      </c>
      <c r="S14" s="10">
        <f t="shared" si="7"/>
        <v>0</v>
      </c>
      <c r="T14" s="11">
        <f t="shared" si="8"/>
        <v>383.76999999999992</v>
      </c>
      <c r="U14" s="11">
        <f t="shared" si="9"/>
        <v>2662.7439999999992</v>
      </c>
      <c r="V14" s="12"/>
      <c r="W14" s="12"/>
    </row>
    <row r="15" spans="1:183" s="17" customFormat="1" ht="42.75" customHeight="1">
      <c r="A15" s="14" t="s">
        <v>22</v>
      </c>
      <c r="B15" s="15" t="s">
        <v>23</v>
      </c>
      <c r="C15" s="16">
        <f>SUM(C12:C14)</f>
        <v>4761.8399999999983</v>
      </c>
      <c r="D15" s="16">
        <f t="shared" ref="D15:U15" si="11">SUM(D12:D14)</f>
        <v>0</v>
      </c>
      <c r="E15" s="16">
        <f t="shared" si="11"/>
        <v>0</v>
      </c>
      <c r="F15" s="16">
        <f t="shared" si="11"/>
        <v>0</v>
      </c>
      <c r="G15" s="16">
        <f t="shared" si="11"/>
        <v>0</v>
      </c>
      <c r="H15" s="16">
        <f t="shared" si="11"/>
        <v>4761.8399999999983</v>
      </c>
      <c r="I15" s="16">
        <f t="shared" si="11"/>
        <v>463.8010000000001</v>
      </c>
      <c r="J15" s="16">
        <f t="shared" si="11"/>
        <v>1.1200000000000001</v>
      </c>
      <c r="K15" s="16">
        <f t="shared" si="11"/>
        <v>1.1200000000000001</v>
      </c>
      <c r="L15" s="16">
        <f t="shared" si="11"/>
        <v>0</v>
      </c>
      <c r="M15" s="16">
        <f t="shared" si="11"/>
        <v>0</v>
      </c>
      <c r="N15" s="16">
        <f t="shared" si="11"/>
        <v>464.92100000000005</v>
      </c>
      <c r="O15" s="16">
        <f t="shared" si="11"/>
        <v>1017.5999999999999</v>
      </c>
      <c r="P15" s="16">
        <f t="shared" si="11"/>
        <v>63.769999999999996</v>
      </c>
      <c r="Q15" s="16">
        <f t="shared" si="11"/>
        <v>63.769999999999996</v>
      </c>
      <c r="R15" s="16">
        <f t="shared" si="11"/>
        <v>0</v>
      </c>
      <c r="S15" s="16">
        <f t="shared" si="11"/>
        <v>0</v>
      </c>
      <c r="T15" s="16">
        <f t="shared" si="11"/>
        <v>1081.3699999999999</v>
      </c>
      <c r="U15" s="16">
        <f t="shared" si="11"/>
        <v>6308.1309999999976</v>
      </c>
      <c r="V15" s="55"/>
      <c r="W15" s="55"/>
    </row>
    <row r="16" spans="1:183" ht="42.75" customHeight="1">
      <c r="A16" s="8">
        <v>8</v>
      </c>
      <c r="B16" s="9" t="s">
        <v>24</v>
      </c>
      <c r="C16" s="10">
        <f>'March 2022'!H16</f>
        <v>1746.6119999999992</v>
      </c>
      <c r="D16" s="10">
        <v>0.17</v>
      </c>
      <c r="E16" s="10">
        <f t="shared" si="0"/>
        <v>0.17</v>
      </c>
      <c r="F16" s="10">
        <v>0</v>
      </c>
      <c r="G16" s="10">
        <f t="shared" si="1"/>
        <v>0</v>
      </c>
      <c r="H16" s="10">
        <f t="shared" si="2"/>
        <v>1746.7819999999992</v>
      </c>
      <c r="I16" s="10">
        <f>'March 2022'!N16</f>
        <v>111.02000000000002</v>
      </c>
      <c r="J16" s="10">
        <v>0.05</v>
      </c>
      <c r="K16" s="10">
        <f t="shared" si="3"/>
        <v>0.05</v>
      </c>
      <c r="L16" s="10">
        <v>0</v>
      </c>
      <c r="M16" s="10">
        <f t="shared" si="4"/>
        <v>0</v>
      </c>
      <c r="N16" s="10">
        <f t="shared" si="5"/>
        <v>111.07000000000002</v>
      </c>
      <c r="O16" s="11">
        <f>'March 2022'!T16</f>
        <v>111.39899999999999</v>
      </c>
      <c r="P16" s="10">
        <v>0.23</v>
      </c>
      <c r="Q16" s="10">
        <f t="shared" si="6"/>
        <v>0.23</v>
      </c>
      <c r="R16" s="10">
        <v>0</v>
      </c>
      <c r="S16" s="10">
        <f t="shared" si="7"/>
        <v>0</v>
      </c>
      <c r="T16" s="11">
        <f t="shared" si="8"/>
        <v>111.62899999999999</v>
      </c>
      <c r="U16" s="11">
        <f t="shared" si="9"/>
        <v>1969.4809999999991</v>
      </c>
      <c r="V16" s="12"/>
      <c r="W16" s="12"/>
    </row>
    <row r="17" spans="1:23" ht="57.75" customHeight="1">
      <c r="A17" s="8">
        <v>9</v>
      </c>
      <c r="B17" s="9" t="s">
        <v>25</v>
      </c>
      <c r="C17" s="10">
        <f>'March 2022'!H17</f>
        <v>199.43399999999986</v>
      </c>
      <c r="D17" s="10">
        <v>0</v>
      </c>
      <c r="E17" s="10">
        <f t="shared" si="0"/>
        <v>0</v>
      </c>
      <c r="F17" s="10">
        <v>0</v>
      </c>
      <c r="G17" s="10">
        <f t="shared" si="1"/>
        <v>0</v>
      </c>
      <c r="H17" s="10">
        <f t="shared" si="2"/>
        <v>199.43399999999986</v>
      </c>
      <c r="I17" s="10">
        <f>'March 2022'!N17</f>
        <v>22.076999999999991</v>
      </c>
      <c r="J17" s="10">
        <v>0.01</v>
      </c>
      <c r="K17" s="10">
        <f t="shared" si="3"/>
        <v>0.01</v>
      </c>
      <c r="L17" s="10">
        <v>0</v>
      </c>
      <c r="M17" s="10">
        <f t="shared" si="4"/>
        <v>0</v>
      </c>
      <c r="N17" s="10">
        <f t="shared" si="5"/>
        <v>22.086999999999993</v>
      </c>
      <c r="O17" s="11">
        <f>'March 2022'!T17</f>
        <v>408.27100000000002</v>
      </c>
      <c r="P17" s="10">
        <v>21.93</v>
      </c>
      <c r="Q17" s="10">
        <f t="shared" si="6"/>
        <v>21.93</v>
      </c>
      <c r="R17" s="10">
        <v>0</v>
      </c>
      <c r="S17" s="10">
        <f t="shared" si="7"/>
        <v>0</v>
      </c>
      <c r="T17" s="10">
        <f>O17+P17-R17</f>
        <v>430.20100000000002</v>
      </c>
      <c r="U17" s="11">
        <f t="shared" si="9"/>
        <v>651.72199999999987</v>
      </c>
      <c r="V17" s="12"/>
      <c r="W17" s="12"/>
    </row>
    <row r="18" spans="1:23" ht="42.75" customHeight="1">
      <c r="A18" s="8">
        <v>10</v>
      </c>
      <c r="B18" s="9" t="s">
        <v>26</v>
      </c>
      <c r="C18" s="10">
        <f>'March 2022'!H18</f>
        <v>669.86499999999933</v>
      </c>
      <c r="D18" s="10">
        <v>0</v>
      </c>
      <c r="E18" s="10">
        <f t="shared" si="0"/>
        <v>0</v>
      </c>
      <c r="F18" s="10">
        <v>0</v>
      </c>
      <c r="G18" s="10">
        <f t="shared" si="1"/>
        <v>0</v>
      </c>
      <c r="H18" s="10">
        <f t="shared" si="2"/>
        <v>669.86499999999933</v>
      </c>
      <c r="I18" s="10">
        <f>'March 2022'!N18</f>
        <v>16.36999999999999</v>
      </c>
      <c r="J18" s="10">
        <f>0.17+0.3</f>
        <v>0.47</v>
      </c>
      <c r="K18" s="10">
        <f t="shared" si="3"/>
        <v>0.47</v>
      </c>
      <c r="L18" s="10">
        <v>0</v>
      </c>
      <c r="M18" s="10">
        <f t="shared" si="4"/>
        <v>0</v>
      </c>
      <c r="N18" s="10">
        <f t="shared" si="5"/>
        <v>16.839999999999989</v>
      </c>
      <c r="O18" s="11">
        <f>'March 2022'!T18</f>
        <v>194.898</v>
      </c>
      <c r="P18" s="10">
        <f>0.33+21.9</f>
        <v>22.229999999999997</v>
      </c>
      <c r="Q18" s="10">
        <f t="shared" si="6"/>
        <v>22.229999999999997</v>
      </c>
      <c r="R18" s="10">
        <v>0</v>
      </c>
      <c r="S18" s="10">
        <f t="shared" si="7"/>
        <v>0</v>
      </c>
      <c r="T18" s="11">
        <f t="shared" si="8"/>
        <v>217.12799999999999</v>
      </c>
      <c r="U18" s="11">
        <f t="shared" si="9"/>
        <v>903.8329999999994</v>
      </c>
      <c r="V18" s="12"/>
      <c r="W18" s="12"/>
    </row>
    <row r="19" spans="1:23" s="17" customFormat="1" ht="42.75" customHeight="1">
      <c r="A19" s="14"/>
      <c r="B19" s="15" t="s">
        <v>27</v>
      </c>
      <c r="C19" s="16">
        <f>SUM(C16:C18)</f>
        <v>2615.9109999999982</v>
      </c>
      <c r="D19" s="16">
        <f t="shared" ref="D19:U19" si="12">SUM(D16:D18)</f>
        <v>0.17</v>
      </c>
      <c r="E19" s="16">
        <f t="shared" si="12"/>
        <v>0.17</v>
      </c>
      <c r="F19" s="16">
        <f t="shared" si="12"/>
        <v>0</v>
      </c>
      <c r="G19" s="16">
        <f t="shared" si="12"/>
        <v>0</v>
      </c>
      <c r="H19" s="16">
        <f t="shared" si="12"/>
        <v>2616.0809999999983</v>
      </c>
      <c r="I19" s="16">
        <f t="shared" si="12"/>
        <v>149.46699999999998</v>
      </c>
      <c r="J19" s="16">
        <f t="shared" si="12"/>
        <v>0.53</v>
      </c>
      <c r="K19" s="16">
        <f t="shared" si="12"/>
        <v>0.53</v>
      </c>
      <c r="L19" s="16">
        <f t="shared" si="12"/>
        <v>0</v>
      </c>
      <c r="M19" s="16">
        <f t="shared" si="12"/>
        <v>0</v>
      </c>
      <c r="N19" s="16">
        <f t="shared" si="12"/>
        <v>149.99700000000001</v>
      </c>
      <c r="O19" s="16">
        <f t="shared" si="12"/>
        <v>714.56799999999998</v>
      </c>
      <c r="P19" s="16">
        <f t="shared" si="12"/>
        <v>44.39</v>
      </c>
      <c r="Q19" s="16">
        <f t="shared" si="12"/>
        <v>44.39</v>
      </c>
      <c r="R19" s="16">
        <f t="shared" si="12"/>
        <v>0</v>
      </c>
      <c r="S19" s="16">
        <f t="shared" si="12"/>
        <v>0</v>
      </c>
      <c r="T19" s="16">
        <f t="shared" si="12"/>
        <v>758.95800000000008</v>
      </c>
      <c r="U19" s="16">
        <f t="shared" si="12"/>
        <v>3525.0359999999982</v>
      </c>
      <c r="V19" s="55"/>
      <c r="W19" s="55"/>
    </row>
    <row r="20" spans="1:23" ht="42.75" customHeight="1">
      <c r="A20" s="8">
        <v>11</v>
      </c>
      <c r="B20" s="9" t="s">
        <v>28</v>
      </c>
      <c r="C20" s="10">
        <f>'March 2022'!H20</f>
        <v>1203.5449999999994</v>
      </c>
      <c r="D20" s="10">
        <v>0.85</v>
      </c>
      <c r="E20" s="10">
        <f t="shared" si="0"/>
        <v>0.85</v>
      </c>
      <c r="F20" s="10">
        <v>0</v>
      </c>
      <c r="G20" s="10">
        <f t="shared" si="1"/>
        <v>0</v>
      </c>
      <c r="H20" s="10">
        <f t="shared" si="2"/>
        <v>1204.3949999999993</v>
      </c>
      <c r="I20" s="10">
        <f>'March 2022'!N20</f>
        <v>152.30100000000002</v>
      </c>
      <c r="J20" s="10">
        <v>0.4</v>
      </c>
      <c r="K20" s="10">
        <f t="shared" si="3"/>
        <v>0.4</v>
      </c>
      <c r="L20" s="10">
        <v>0</v>
      </c>
      <c r="M20" s="10">
        <f t="shared" si="4"/>
        <v>0</v>
      </c>
      <c r="N20" s="10">
        <f t="shared" si="5"/>
        <v>152.70100000000002</v>
      </c>
      <c r="O20" s="11">
        <f>'March 2022'!T20</f>
        <v>341.93099999999993</v>
      </c>
      <c r="P20" s="10">
        <v>2.71</v>
      </c>
      <c r="Q20" s="10">
        <f t="shared" si="6"/>
        <v>2.71</v>
      </c>
      <c r="R20" s="10">
        <v>0</v>
      </c>
      <c r="S20" s="10">
        <f t="shared" si="7"/>
        <v>0</v>
      </c>
      <c r="T20" s="11">
        <f t="shared" si="8"/>
        <v>344.64099999999991</v>
      </c>
      <c r="U20" s="11">
        <f t="shared" si="9"/>
        <v>1701.7369999999992</v>
      </c>
      <c r="V20" s="12"/>
      <c r="W20" s="12"/>
    </row>
    <row r="21" spans="1:23" ht="42.75" customHeight="1">
      <c r="A21" s="8">
        <v>12</v>
      </c>
      <c r="B21" s="9" t="s">
        <v>29</v>
      </c>
      <c r="C21" s="10">
        <f>'March 2022'!H21</f>
        <v>142.68999999999988</v>
      </c>
      <c r="D21" s="10">
        <v>0</v>
      </c>
      <c r="E21" s="10">
        <f t="shared" si="0"/>
        <v>0</v>
      </c>
      <c r="F21" s="10">
        <v>0</v>
      </c>
      <c r="G21" s="10">
        <f t="shared" si="1"/>
        <v>0</v>
      </c>
      <c r="H21" s="10">
        <f t="shared" si="2"/>
        <v>142.68999999999988</v>
      </c>
      <c r="I21" s="10">
        <f>'March 2022'!N21</f>
        <v>50.163000000000018</v>
      </c>
      <c r="J21" s="10">
        <v>0.25</v>
      </c>
      <c r="K21" s="10">
        <f t="shared" si="3"/>
        <v>0.25</v>
      </c>
      <c r="L21" s="10">
        <v>0</v>
      </c>
      <c r="M21" s="10">
        <f t="shared" si="4"/>
        <v>0</v>
      </c>
      <c r="N21" s="10">
        <f t="shared" si="5"/>
        <v>50.413000000000018</v>
      </c>
      <c r="O21" s="11">
        <f>'March 2022'!T21</f>
        <v>266.5</v>
      </c>
      <c r="P21" s="10">
        <v>0</v>
      </c>
      <c r="Q21" s="10">
        <f t="shared" si="6"/>
        <v>0</v>
      </c>
      <c r="R21" s="10">
        <v>0</v>
      </c>
      <c r="S21" s="10">
        <f t="shared" si="7"/>
        <v>0</v>
      </c>
      <c r="T21" s="11">
        <f t="shared" si="8"/>
        <v>266.5</v>
      </c>
      <c r="U21" s="11">
        <f t="shared" si="9"/>
        <v>459.60299999999989</v>
      </c>
      <c r="V21" s="12"/>
      <c r="W21" s="12"/>
    </row>
    <row r="22" spans="1:23" ht="42.75" customHeight="1">
      <c r="A22" s="8">
        <v>13</v>
      </c>
      <c r="B22" s="9" t="s">
        <v>30</v>
      </c>
      <c r="C22" s="10">
        <f>'March 2022'!H22</f>
        <v>27.069999999999879</v>
      </c>
      <c r="D22" s="10">
        <v>0</v>
      </c>
      <c r="E22" s="10">
        <f t="shared" si="0"/>
        <v>0</v>
      </c>
      <c r="F22" s="10">
        <v>0</v>
      </c>
      <c r="G22" s="10">
        <f t="shared" si="1"/>
        <v>0</v>
      </c>
      <c r="H22" s="10">
        <f t="shared" si="2"/>
        <v>27.069999999999879</v>
      </c>
      <c r="I22" s="10">
        <f>'March 2022'!N22</f>
        <v>15.600000000000005</v>
      </c>
      <c r="J22" s="10">
        <v>0</v>
      </c>
      <c r="K22" s="10">
        <f t="shared" si="3"/>
        <v>0</v>
      </c>
      <c r="L22" s="10">
        <v>0</v>
      </c>
      <c r="M22" s="10">
        <f t="shared" si="4"/>
        <v>0</v>
      </c>
      <c r="N22" s="10">
        <f t="shared" si="5"/>
        <v>15.600000000000005</v>
      </c>
      <c r="O22" s="11">
        <f>'March 2022'!T22</f>
        <v>671.51</v>
      </c>
      <c r="P22" s="10">
        <v>0.3</v>
      </c>
      <c r="Q22" s="10">
        <f t="shared" si="6"/>
        <v>0.3</v>
      </c>
      <c r="R22" s="10">
        <v>0</v>
      </c>
      <c r="S22" s="10">
        <f t="shared" si="7"/>
        <v>0</v>
      </c>
      <c r="T22" s="11">
        <f t="shared" si="8"/>
        <v>671.81</v>
      </c>
      <c r="U22" s="11">
        <f t="shared" si="9"/>
        <v>714.47999999999979</v>
      </c>
      <c r="V22" s="12"/>
      <c r="W22" s="12"/>
    </row>
    <row r="23" spans="1:23" ht="42.75" customHeight="1">
      <c r="A23" s="8">
        <v>14</v>
      </c>
      <c r="B23" s="9" t="s">
        <v>31</v>
      </c>
      <c r="C23" s="10">
        <f>'March 2022'!H23</f>
        <v>1172.9619999999998</v>
      </c>
      <c r="D23" s="10">
        <f>3.52+5.66</f>
        <v>9.18</v>
      </c>
      <c r="E23" s="10">
        <f t="shared" si="0"/>
        <v>9.18</v>
      </c>
      <c r="F23" s="10">
        <v>0</v>
      </c>
      <c r="G23" s="10">
        <f t="shared" si="1"/>
        <v>0</v>
      </c>
      <c r="H23" s="10">
        <f t="shared" si="2"/>
        <v>1182.1419999999998</v>
      </c>
      <c r="I23" s="10">
        <f>'March 2022'!N23</f>
        <v>15.293999999999997</v>
      </c>
      <c r="J23" s="10">
        <v>0.32</v>
      </c>
      <c r="K23" s="10">
        <f t="shared" si="3"/>
        <v>0.32</v>
      </c>
      <c r="L23" s="10">
        <v>0</v>
      </c>
      <c r="M23" s="10">
        <f t="shared" si="4"/>
        <v>0</v>
      </c>
      <c r="N23" s="10">
        <f t="shared" si="5"/>
        <v>15.613999999999997</v>
      </c>
      <c r="O23" s="11">
        <f>'March 2022'!T23</f>
        <v>167.285</v>
      </c>
      <c r="P23" s="10">
        <v>0</v>
      </c>
      <c r="Q23" s="10">
        <f t="shared" si="6"/>
        <v>0</v>
      </c>
      <c r="R23" s="10">
        <v>0</v>
      </c>
      <c r="S23" s="10">
        <f t="shared" si="7"/>
        <v>0</v>
      </c>
      <c r="T23" s="11">
        <f t="shared" si="8"/>
        <v>167.285</v>
      </c>
      <c r="U23" s="11">
        <f t="shared" si="9"/>
        <v>1365.0409999999999</v>
      </c>
      <c r="V23" s="12"/>
      <c r="W23" s="12"/>
    </row>
    <row r="24" spans="1:23" s="17" customFormat="1" ht="42.75" customHeight="1">
      <c r="A24" s="14"/>
      <c r="B24" s="15" t="s">
        <v>32</v>
      </c>
      <c r="C24" s="16">
        <f>SUM(C20:C23)</f>
        <v>2546.2669999999989</v>
      </c>
      <c r="D24" s="16">
        <f t="shared" ref="D24:U24" si="13">SUM(D20:D23)</f>
        <v>10.029999999999999</v>
      </c>
      <c r="E24" s="16">
        <f t="shared" si="13"/>
        <v>10.029999999999999</v>
      </c>
      <c r="F24" s="16">
        <f t="shared" si="13"/>
        <v>0</v>
      </c>
      <c r="G24" s="16">
        <f t="shared" si="13"/>
        <v>0</v>
      </c>
      <c r="H24" s="16">
        <f t="shared" si="13"/>
        <v>2556.2969999999987</v>
      </c>
      <c r="I24" s="16">
        <f t="shared" si="13"/>
        <v>233.358</v>
      </c>
      <c r="J24" s="16">
        <f t="shared" si="13"/>
        <v>0.97</v>
      </c>
      <c r="K24" s="16">
        <f t="shared" si="13"/>
        <v>0.97</v>
      </c>
      <c r="L24" s="16">
        <f t="shared" si="13"/>
        <v>0</v>
      </c>
      <c r="M24" s="16">
        <f t="shared" si="13"/>
        <v>0</v>
      </c>
      <c r="N24" s="16">
        <f t="shared" si="13"/>
        <v>234.32800000000003</v>
      </c>
      <c r="O24" s="16">
        <f t="shared" si="13"/>
        <v>1447.2259999999999</v>
      </c>
      <c r="P24" s="16">
        <f t="shared" si="13"/>
        <v>3.01</v>
      </c>
      <c r="Q24" s="16">
        <f t="shared" si="13"/>
        <v>3.01</v>
      </c>
      <c r="R24" s="16">
        <f t="shared" si="13"/>
        <v>0</v>
      </c>
      <c r="S24" s="16">
        <f t="shared" si="13"/>
        <v>0</v>
      </c>
      <c r="T24" s="16">
        <f t="shared" si="13"/>
        <v>1450.2359999999999</v>
      </c>
      <c r="U24" s="16">
        <f t="shared" si="13"/>
        <v>4240.860999999999</v>
      </c>
      <c r="V24" s="55"/>
      <c r="W24" s="55"/>
    </row>
    <row r="25" spans="1:23" s="17" customFormat="1" ht="42.75" customHeight="1">
      <c r="A25" s="14"/>
      <c r="B25" s="15" t="s">
        <v>33</v>
      </c>
      <c r="C25" s="16">
        <f>C24+C19+C15+C11</f>
        <v>11326.492999999997</v>
      </c>
      <c r="D25" s="16">
        <f t="shared" ref="D25:U25" si="14">D24+D19+D15+D11</f>
        <v>10.199999999999999</v>
      </c>
      <c r="E25" s="16">
        <f t="shared" si="14"/>
        <v>10.199999999999999</v>
      </c>
      <c r="F25" s="16">
        <f t="shared" si="14"/>
        <v>0</v>
      </c>
      <c r="G25" s="16">
        <f t="shared" si="14"/>
        <v>0</v>
      </c>
      <c r="H25" s="16">
        <f t="shared" si="14"/>
        <v>11336.692999999996</v>
      </c>
      <c r="I25" s="16">
        <f t="shared" si="14"/>
        <v>1436.8280000000002</v>
      </c>
      <c r="J25" s="16">
        <f t="shared" si="14"/>
        <v>4.6080000000000005</v>
      </c>
      <c r="K25" s="16">
        <f t="shared" si="14"/>
        <v>4.6080000000000005</v>
      </c>
      <c r="L25" s="16">
        <f t="shared" si="14"/>
        <v>0</v>
      </c>
      <c r="M25" s="16">
        <f t="shared" si="14"/>
        <v>0</v>
      </c>
      <c r="N25" s="16">
        <f t="shared" si="14"/>
        <v>1441.4360000000001</v>
      </c>
      <c r="O25" s="16">
        <f t="shared" si="14"/>
        <v>4025.3240000000001</v>
      </c>
      <c r="P25" s="16">
        <f t="shared" si="14"/>
        <v>145.13999999999999</v>
      </c>
      <c r="Q25" s="16">
        <f t="shared" si="14"/>
        <v>145.13999999999999</v>
      </c>
      <c r="R25" s="16">
        <f t="shared" si="14"/>
        <v>0</v>
      </c>
      <c r="S25" s="16">
        <f t="shared" si="14"/>
        <v>0</v>
      </c>
      <c r="T25" s="16">
        <f t="shared" si="14"/>
        <v>4170.4639999999999</v>
      </c>
      <c r="U25" s="16">
        <f t="shared" si="14"/>
        <v>16948.592999999993</v>
      </c>
      <c r="V25" s="55"/>
      <c r="W25" s="55"/>
    </row>
    <row r="26" spans="1:23" ht="42.75" customHeight="1">
      <c r="A26" s="8">
        <v>15</v>
      </c>
      <c r="B26" s="9" t="s">
        <v>34</v>
      </c>
      <c r="C26" s="10">
        <f>'March 2022'!H26</f>
        <v>1183.6419999999994</v>
      </c>
      <c r="D26" s="10">
        <v>6.09</v>
      </c>
      <c r="E26" s="10">
        <f t="shared" si="0"/>
        <v>6.09</v>
      </c>
      <c r="F26" s="10">
        <v>0</v>
      </c>
      <c r="G26" s="10">
        <f t="shared" si="1"/>
        <v>0</v>
      </c>
      <c r="H26" s="10">
        <f t="shared" si="2"/>
        <v>1189.7319999999993</v>
      </c>
      <c r="I26" s="10">
        <f>'March 2022'!N26</f>
        <v>0</v>
      </c>
      <c r="J26" s="10">
        <v>0</v>
      </c>
      <c r="K26" s="10">
        <f t="shared" si="3"/>
        <v>0</v>
      </c>
      <c r="L26" s="10">
        <v>0</v>
      </c>
      <c r="M26" s="10">
        <f t="shared" si="4"/>
        <v>0</v>
      </c>
      <c r="N26" s="10">
        <f t="shared" si="5"/>
        <v>0</v>
      </c>
      <c r="O26" s="11">
        <f>'March 2022'!T26</f>
        <v>129.56</v>
      </c>
      <c r="P26" s="10">
        <v>0</v>
      </c>
      <c r="Q26" s="10">
        <f t="shared" si="6"/>
        <v>0</v>
      </c>
      <c r="R26" s="10">
        <v>0</v>
      </c>
      <c r="S26" s="10">
        <f t="shared" si="7"/>
        <v>0</v>
      </c>
      <c r="T26" s="11">
        <f t="shared" si="8"/>
        <v>129.56</v>
      </c>
      <c r="U26" s="11">
        <f t="shared" si="9"/>
        <v>1319.2919999999992</v>
      </c>
      <c r="V26" s="12"/>
      <c r="W26" s="12"/>
    </row>
    <row r="27" spans="1:23" ht="42.75" customHeight="1">
      <c r="A27" s="8">
        <v>16</v>
      </c>
      <c r="B27" s="9" t="s">
        <v>67</v>
      </c>
      <c r="C27" s="10">
        <f>'March 2022'!H27</f>
        <v>10298.186999999993</v>
      </c>
      <c r="D27" s="10">
        <v>6.12</v>
      </c>
      <c r="E27" s="10">
        <f t="shared" si="0"/>
        <v>6.12</v>
      </c>
      <c r="F27" s="10">
        <v>0</v>
      </c>
      <c r="G27" s="10">
        <f t="shared" si="1"/>
        <v>0</v>
      </c>
      <c r="H27" s="10">
        <f t="shared" si="2"/>
        <v>10304.306999999993</v>
      </c>
      <c r="I27" s="10">
        <f>'March 2022'!N27</f>
        <v>385.03499999999991</v>
      </c>
      <c r="J27" s="10">
        <v>5.16</v>
      </c>
      <c r="K27" s="10">
        <f t="shared" si="3"/>
        <v>5.16</v>
      </c>
      <c r="L27" s="10">
        <v>0</v>
      </c>
      <c r="M27" s="10">
        <f t="shared" si="4"/>
        <v>0</v>
      </c>
      <c r="N27" s="10">
        <f t="shared" si="5"/>
        <v>390.19499999999994</v>
      </c>
      <c r="O27" s="11">
        <f>'March 2022'!T27</f>
        <v>75.350000000000009</v>
      </c>
      <c r="P27" s="10">
        <v>0</v>
      </c>
      <c r="Q27" s="10">
        <f t="shared" si="6"/>
        <v>0</v>
      </c>
      <c r="R27" s="10">
        <v>45.21</v>
      </c>
      <c r="S27" s="10">
        <f t="shared" si="7"/>
        <v>45.21</v>
      </c>
      <c r="T27" s="11">
        <f t="shared" si="8"/>
        <v>30.140000000000008</v>
      </c>
      <c r="U27" s="11">
        <f t="shared" si="9"/>
        <v>10724.641999999993</v>
      </c>
      <c r="V27" s="12"/>
      <c r="W27" s="12"/>
    </row>
    <row r="28" spans="1:23" s="17" customFormat="1" ht="42.75" customHeight="1">
      <c r="A28" s="14"/>
      <c r="B28" s="15" t="s">
        <v>35</v>
      </c>
      <c r="C28" s="16">
        <f>SUM(C26:C27)</f>
        <v>11481.828999999992</v>
      </c>
      <c r="D28" s="16">
        <f t="shared" ref="D28:U28" si="15">SUM(D26:D27)</f>
        <v>12.21</v>
      </c>
      <c r="E28" s="16">
        <f t="shared" si="15"/>
        <v>12.21</v>
      </c>
      <c r="F28" s="16">
        <f t="shared" si="15"/>
        <v>0</v>
      </c>
      <c r="G28" s="16">
        <f t="shared" si="15"/>
        <v>0</v>
      </c>
      <c r="H28" s="16">
        <f t="shared" si="15"/>
        <v>11494.038999999993</v>
      </c>
      <c r="I28" s="16">
        <f t="shared" si="15"/>
        <v>385.03499999999991</v>
      </c>
      <c r="J28" s="16">
        <f t="shared" si="15"/>
        <v>5.16</v>
      </c>
      <c r="K28" s="16">
        <f t="shared" si="15"/>
        <v>5.16</v>
      </c>
      <c r="L28" s="16">
        <f t="shared" si="15"/>
        <v>0</v>
      </c>
      <c r="M28" s="16">
        <f t="shared" si="15"/>
        <v>0</v>
      </c>
      <c r="N28" s="16">
        <f t="shared" si="15"/>
        <v>390.19499999999994</v>
      </c>
      <c r="O28" s="16">
        <f t="shared" si="15"/>
        <v>204.91000000000003</v>
      </c>
      <c r="P28" s="16">
        <f t="shared" si="15"/>
        <v>0</v>
      </c>
      <c r="Q28" s="16">
        <f t="shared" si="15"/>
        <v>0</v>
      </c>
      <c r="R28" s="16">
        <f t="shared" si="15"/>
        <v>45.21</v>
      </c>
      <c r="S28" s="16">
        <f t="shared" si="15"/>
        <v>45.21</v>
      </c>
      <c r="T28" s="16">
        <f t="shared" si="15"/>
        <v>159.70000000000002</v>
      </c>
      <c r="U28" s="16">
        <f t="shared" si="15"/>
        <v>12043.933999999992</v>
      </c>
      <c r="V28" s="55"/>
      <c r="W28" s="55"/>
    </row>
    <row r="29" spans="1:23" ht="42.75" customHeight="1">
      <c r="A29" s="8">
        <v>17</v>
      </c>
      <c r="B29" s="9" t="s">
        <v>36</v>
      </c>
      <c r="C29" s="10">
        <f>'March 2022'!H29</f>
        <v>4464.3330000000014</v>
      </c>
      <c r="D29" s="10">
        <v>10.6</v>
      </c>
      <c r="E29" s="10">
        <f t="shared" si="0"/>
        <v>10.6</v>
      </c>
      <c r="F29" s="10">
        <v>0</v>
      </c>
      <c r="G29" s="10">
        <f t="shared" si="1"/>
        <v>0</v>
      </c>
      <c r="H29" s="10">
        <f>C29+D29-F29-62.72</f>
        <v>4412.2130000000016</v>
      </c>
      <c r="I29" s="10">
        <f>'March 2022'!N29</f>
        <v>71.69</v>
      </c>
      <c r="J29" s="10">
        <v>0</v>
      </c>
      <c r="K29" s="10">
        <f t="shared" si="3"/>
        <v>0</v>
      </c>
      <c r="L29" s="10">
        <v>0</v>
      </c>
      <c r="M29" s="10">
        <f t="shared" si="4"/>
        <v>0</v>
      </c>
      <c r="N29" s="10">
        <f t="shared" si="5"/>
        <v>71.69</v>
      </c>
      <c r="O29" s="11">
        <f>'March 2022'!T29</f>
        <v>138.08000000000001</v>
      </c>
      <c r="P29" s="10">
        <v>0</v>
      </c>
      <c r="Q29" s="10">
        <f t="shared" si="6"/>
        <v>0</v>
      </c>
      <c r="R29" s="10">
        <v>0</v>
      </c>
      <c r="S29" s="10">
        <f t="shared" si="7"/>
        <v>0</v>
      </c>
      <c r="T29" s="11">
        <f t="shared" si="8"/>
        <v>138.08000000000001</v>
      </c>
      <c r="U29" s="11">
        <f t="shared" si="9"/>
        <v>4621.9830000000011</v>
      </c>
      <c r="V29" s="12"/>
      <c r="W29" s="12"/>
    </row>
    <row r="30" spans="1:23" ht="42.75" customHeight="1">
      <c r="A30" s="8">
        <v>18</v>
      </c>
      <c r="B30" s="9" t="s">
        <v>37</v>
      </c>
      <c r="C30" s="10">
        <f>'March 2022'!H30</f>
        <v>5890.1140000000014</v>
      </c>
      <c r="D30" s="10">
        <v>8.7200000000000006</v>
      </c>
      <c r="E30" s="10">
        <f t="shared" si="0"/>
        <v>8.7200000000000006</v>
      </c>
      <c r="F30" s="10">
        <v>0</v>
      </c>
      <c r="G30" s="10">
        <f t="shared" si="1"/>
        <v>0</v>
      </c>
      <c r="H30" s="10">
        <f>C30+D30-F30+67.34+62.72</f>
        <v>6028.8940000000021</v>
      </c>
      <c r="I30" s="10">
        <f>'March 2022'!N30</f>
        <v>0</v>
      </c>
      <c r="J30" s="10">
        <v>0</v>
      </c>
      <c r="K30" s="10">
        <f t="shared" si="3"/>
        <v>0</v>
      </c>
      <c r="L30" s="10">
        <v>0</v>
      </c>
      <c r="M30" s="10">
        <f t="shared" si="4"/>
        <v>0</v>
      </c>
      <c r="N30" s="10">
        <f t="shared" si="5"/>
        <v>0</v>
      </c>
      <c r="O30" s="11">
        <f>'March 2022'!T30</f>
        <v>0.22</v>
      </c>
      <c r="P30" s="10">
        <v>0</v>
      </c>
      <c r="Q30" s="10">
        <f t="shared" si="6"/>
        <v>0</v>
      </c>
      <c r="R30" s="10">
        <v>0</v>
      </c>
      <c r="S30" s="10">
        <f t="shared" si="7"/>
        <v>0</v>
      </c>
      <c r="T30" s="11">
        <f t="shared" si="8"/>
        <v>0.22</v>
      </c>
      <c r="U30" s="11">
        <f t="shared" si="9"/>
        <v>6029.1140000000023</v>
      </c>
      <c r="V30" s="12"/>
      <c r="W30" s="12"/>
    </row>
    <row r="31" spans="1:23" ht="42.75" customHeight="1">
      <c r="A31" s="8">
        <v>19</v>
      </c>
      <c r="B31" s="9" t="s">
        <v>38</v>
      </c>
      <c r="C31" s="10">
        <f>'March 2022'!H31</f>
        <v>3074.0629999999996</v>
      </c>
      <c r="D31" s="10">
        <v>2.89</v>
      </c>
      <c r="E31" s="10">
        <f t="shared" si="0"/>
        <v>2.89</v>
      </c>
      <c r="F31" s="10">
        <v>3.38</v>
      </c>
      <c r="G31" s="10">
        <f t="shared" si="1"/>
        <v>3.38</v>
      </c>
      <c r="H31" s="10">
        <f t="shared" si="2"/>
        <v>3073.5729999999994</v>
      </c>
      <c r="I31" s="10">
        <f>'March 2022'!N31</f>
        <v>3.1600000000000037</v>
      </c>
      <c r="J31" s="10">
        <v>0</v>
      </c>
      <c r="K31" s="10">
        <f t="shared" si="3"/>
        <v>0</v>
      </c>
      <c r="L31" s="10">
        <v>0</v>
      </c>
      <c r="M31" s="10">
        <f t="shared" si="4"/>
        <v>0</v>
      </c>
      <c r="N31" s="10">
        <f t="shared" si="5"/>
        <v>3.1600000000000037</v>
      </c>
      <c r="O31" s="11">
        <f>'March 2022'!T31</f>
        <v>128.47999999999999</v>
      </c>
      <c r="P31" s="10">
        <v>0</v>
      </c>
      <c r="Q31" s="10">
        <f t="shared" si="6"/>
        <v>0</v>
      </c>
      <c r="R31" s="10">
        <v>0</v>
      </c>
      <c r="S31" s="10">
        <f t="shared" si="7"/>
        <v>0</v>
      </c>
      <c r="T31" s="11">
        <f t="shared" si="8"/>
        <v>128.47999999999999</v>
      </c>
      <c r="U31" s="11">
        <f t="shared" si="9"/>
        <v>3205.2129999999993</v>
      </c>
      <c r="V31" s="12"/>
      <c r="W31" s="12"/>
    </row>
    <row r="32" spans="1:23" ht="42.75" customHeight="1">
      <c r="A32" s="8">
        <v>20</v>
      </c>
      <c r="B32" s="9" t="s">
        <v>39</v>
      </c>
      <c r="C32" s="10">
        <f>'March 2022'!H32</f>
        <v>4436.0199999999995</v>
      </c>
      <c r="D32" s="10">
        <v>2.42</v>
      </c>
      <c r="E32" s="10">
        <f t="shared" si="0"/>
        <v>2.42</v>
      </c>
      <c r="F32" s="10">
        <v>0</v>
      </c>
      <c r="G32" s="10">
        <f t="shared" si="1"/>
        <v>0</v>
      </c>
      <c r="H32" s="10">
        <f>C32+D32-F32-67.34</f>
        <v>4371.0999999999995</v>
      </c>
      <c r="I32" s="10">
        <f>'March 2022'!N32</f>
        <v>133.84</v>
      </c>
      <c r="J32" s="10">
        <v>1.4</v>
      </c>
      <c r="K32" s="10">
        <f t="shared" si="3"/>
        <v>1.4</v>
      </c>
      <c r="L32" s="10">
        <v>0</v>
      </c>
      <c r="M32" s="10">
        <f t="shared" si="4"/>
        <v>0</v>
      </c>
      <c r="N32" s="10">
        <f t="shared" si="5"/>
        <v>135.24</v>
      </c>
      <c r="O32" s="11">
        <f>'March 2022'!T32</f>
        <v>271.04999999999995</v>
      </c>
      <c r="P32" s="10">
        <v>0</v>
      </c>
      <c r="Q32" s="10">
        <f t="shared" si="6"/>
        <v>0</v>
      </c>
      <c r="R32" s="10">
        <v>27.41</v>
      </c>
      <c r="S32" s="10">
        <f t="shared" si="7"/>
        <v>27.41</v>
      </c>
      <c r="T32" s="11">
        <f t="shared" si="8"/>
        <v>243.63999999999996</v>
      </c>
      <c r="U32" s="11">
        <f t="shared" si="9"/>
        <v>4749.9799999999996</v>
      </c>
      <c r="V32" s="12"/>
      <c r="W32" s="12"/>
    </row>
    <row r="33" spans="1:23" s="17" customFormat="1" ht="42.75" customHeight="1">
      <c r="A33" s="14"/>
      <c r="B33" s="15" t="s">
        <v>68</v>
      </c>
      <c r="C33" s="16">
        <f>SUM(C29:C32)</f>
        <v>17864.530000000002</v>
      </c>
      <c r="D33" s="16">
        <f t="shared" ref="D33:U33" si="16">SUM(D29:D32)</f>
        <v>24.630000000000003</v>
      </c>
      <c r="E33" s="16">
        <f t="shared" si="16"/>
        <v>24.630000000000003</v>
      </c>
      <c r="F33" s="16">
        <f t="shared" si="16"/>
        <v>3.38</v>
      </c>
      <c r="G33" s="16">
        <f t="shared" si="16"/>
        <v>3.38</v>
      </c>
      <c r="H33" s="16">
        <f t="shared" si="16"/>
        <v>17885.780000000002</v>
      </c>
      <c r="I33" s="16">
        <f t="shared" si="16"/>
        <v>208.69</v>
      </c>
      <c r="J33" s="16">
        <f t="shared" si="16"/>
        <v>1.4</v>
      </c>
      <c r="K33" s="16">
        <f t="shared" si="16"/>
        <v>1.4</v>
      </c>
      <c r="L33" s="16">
        <f t="shared" si="16"/>
        <v>0</v>
      </c>
      <c r="M33" s="16">
        <f t="shared" si="16"/>
        <v>0</v>
      </c>
      <c r="N33" s="16">
        <f t="shared" si="16"/>
        <v>210.09</v>
      </c>
      <c r="O33" s="16">
        <f t="shared" si="16"/>
        <v>537.82999999999993</v>
      </c>
      <c r="P33" s="16">
        <f t="shared" si="16"/>
        <v>0</v>
      </c>
      <c r="Q33" s="16">
        <f t="shared" si="16"/>
        <v>0</v>
      </c>
      <c r="R33" s="16">
        <f t="shared" si="16"/>
        <v>27.41</v>
      </c>
      <c r="S33" s="16">
        <f t="shared" si="16"/>
        <v>27.41</v>
      </c>
      <c r="T33" s="16">
        <f t="shared" si="16"/>
        <v>510.41999999999996</v>
      </c>
      <c r="U33" s="16">
        <f t="shared" si="16"/>
        <v>18606.29</v>
      </c>
      <c r="V33" s="55"/>
      <c r="W33" s="55"/>
    </row>
    <row r="34" spans="1:23" ht="42.75" customHeight="1">
      <c r="A34" s="8">
        <v>21</v>
      </c>
      <c r="B34" s="9" t="s">
        <v>40</v>
      </c>
      <c r="C34" s="10">
        <f>'March 2022'!H34</f>
        <v>5866.1100000000015</v>
      </c>
      <c r="D34" s="10">
        <v>5.34</v>
      </c>
      <c r="E34" s="10">
        <f t="shared" si="0"/>
        <v>5.34</v>
      </c>
      <c r="F34" s="10">
        <v>0</v>
      </c>
      <c r="G34" s="10">
        <f t="shared" si="1"/>
        <v>0</v>
      </c>
      <c r="H34" s="10">
        <f t="shared" si="2"/>
        <v>5871.4500000000016</v>
      </c>
      <c r="I34" s="10">
        <f>'March 2022'!N34</f>
        <v>0</v>
      </c>
      <c r="J34" s="10">
        <v>0</v>
      </c>
      <c r="K34" s="10">
        <f t="shared" si="3"/>
        <v>0</v>
      </c>
      <c r="L34" s="10">
        <v>0</v>
      </c>
      <c r="M34" s="10">
        <f t="shared" si="4"/>
        <v>0</v>
      </c>
      <c r="N34" s="10">
        <f t="shared" si="5"/>
        <v>0</v>
      </c>
      <c r="O34" s="11">
        <f>'March 2022'!T34</f>
        <v>0</v>
      </c>
      <c r="P34" s="10">
        <v>0</v>
      </c>
      <c r="Q34" s="10">
        <f t="shared" si="6"/>
        <v>0</v>
      </c>
      <c r="R34" s="10">
        <v>0</v>
      </c>
      <c r="S34" s="10">
        <f t="shared" si="7"/>
        <v>0</v>
      </c>
      <c r="T34" s="11">
        <f t="shared" si="8"/>
        <v>0</v>
      </c>
      <c r="U34" s="11">
        <f t="shared" si="9"/>
        <v>5871.4500000000016</v>
      </c>
      <c r="V34" s="18"/>
      <c r="W34" s="18"/>
    </row>
    <row r="35" spans="1:23" ht="42.75" customHeight="1">
      <c r="A35" s="8">
        <v>22</v>
      </c>
      <c r="B35" s="9" t="s">
        <v>41</v>
      </c>
      <c r="C35" s="10">
        <f>'March 2022'!H35</f>
        <v>4624.9050000000007</v>
      </c>
      <c r="D35" s="10">
        <v>20.13</v>
      </c>
      <c r="E35" s="10">
        <f t="shared" si="0"/>
        <v>20.13</v>
      </c>
      <c r="F35" s="10">
        <v>0</v>
      </c>
      <c r="G35" s="10">
        <f t="shared" si="1"/>
        <v>0</v>
      </c>
      <c r="H35" s="10">
        <f t="shared" si="2"/>
        <v>4645.0350000000008</v>
      </c>
      <c r="I35" s="10">
        <f>'March 2022'!N35</f>
        <v>0.1</v>
      </c>
      <c r="J35" s="10">
        <v>0</v>
      </c>
      <c r="K35" s="10">
        <f t="shared" si="3"/>
        <v>0</v>
      </c>
      <c r="L35" s="10">
        <v>0</v>
      </c>
      <c r="M35" s="10">
        <f t="shared" si="4"/>
        <v>0</v>
      </c>
      <c r="N35" s="10">
        <f t="shared" si="5"/>
        <v>0.1</v>
      </c>
      <c r="O35" s="11">
        <f>'March 2022'!T35</f>
        <v>16.43</v>
      </c>
      <c r="P35" s="10">
        <v>0</v>
      </c>
      <c r="Q35" s="10">
        <f t="shared" si="6"/>
        <v>0</v>
      </c>
      <c r="R35" s="10">
        <v>0</v>
      </c>
      <c r="S35" s="10">
        <f t="shared" si="7"/>
        <v>0</v>
      </c>
      <c r="T35" s="11">
        <f t="shared" si="8"/>
        <v>16.43</v>
      </c>
      <c r="U35" s="11">
        <f t="shared" si="9"/>
        <v>4661.5650000000014</v>
      </c>
      <c r="V35" s="18"/>
      <c r="W35" s="18"/>
    </row>
    <row r="36" spans="1:23" ht="42.75" customHeight="1">
      <c r="A36" s="8">
        <v>23</v>
      </c>
      <c r="B36" s="9" t="s">
        <v>42</v>
      </c>
      <c r="C36" s="10">
        <f>'March 2022'!H36</f>
        <v>19366.870000000003</v>
      </c>
      <c r="D36" s="10">
        <v>0.1</v>
      </c>
      <c r="E36" s="10">
        <f t="shared" si="0"/>
        <v>0.1</v>
      </c>
      <c r="F36" s="10">
        <v>0</v>
      </c>
      <c r="G36" s="10">
        <f t="shared" si="1"/>
        <v>0</v>
      </c>
      <c r="H36" s="10">
        <f t="shared" si="2"/>
        <v>19366.97</v>
      </c>
      <c r="I36" s="10">
        <f>'March 2022'!N36</f>
        <v>8.5</v>
      </c>
      <c r="J36" s="10">
        <v>0</v>
      </c>
      <c r="K36" s="10">
        <f t="shared" si="3"/>
        <v>0</v>
      </c>
      <c r="L36" s="10">
        <v>0</v>
      </c>
      <c r="M36" s="10">
        <f t="shared" si="4"/>
        <v>0</v>
      </c>
      <c r="N36" s="10">
        <f t="shared" si="5"/>
        <v>8.5</v>
      </c>
      <c r="O36" s="11">
        <f>'March 2022'!T36</f>
        <v>0</v>
      </c>
      <c r="P36" s="10">
        <v>0</v>
      </c>
      <c r="Q36" s="10">
        <f t="shared" si="6"/>
        <v>0</v>
      </c>
      <c r="R36" s="10">
        <v>0</v>
      </c>
      <c r="S36" s="10">
        <f t="shared" si="7"/>
        <v>0</v>
      </c>
      <c r="T36" s="11">
        <f t="shared" si="8"/>
        <v>0</v>
      </c>
      <c r="U36" s="11">
        <f t="shared" si="9"/>
        <v>19375.47</v>
      </c>
      <c r="V36" s="18"/>
      <c r="W36" s="18"/>
    </row>
    <row r="37" spans="1:23" ht="42.75" customHeight="1">
      <c r="A37" s="8">
        <v>24</v>
      </c>
      <c r="B37" s="9" t="s">
        <v>43</v>
      </c>
      <c r="C37" s="10">
        <f>'March 2022'!H37</f>
        <v>7007.5999999999985</v>
      </c>
      <c r="D37" s="10">
        <v>0.72</v>
      </c>
      <c r="E37" s="10">
        <f t="shared" si="0"/>
        <v>0.72</v>
      </c>
      <c r="F37" s="10">
        <v>0</v>
      </c>
      <c r="G37" s="10">
        <f t="shared" si="1"/>
        <v>0</v>
      </c>
      <c r="H37" s="10">
        <f t="shared" si="2"/>
        <v>7008.3199999999988</v>
      </c>
      <c r="I37" s="10">
        <f>'March 2022'!N37</f>
        <v>0</v>
      </c>
      <c r="J37" s="10">
        <v>0</v>
      </c>
      <c r="K37" s="10">
        <f t="shared" si="3"/>
        <v>0</v>
      </c>
      <c r="L37" s="10">
        <v>0</v>
      </c>
      <c r="M37" s="10">
        <f t="shared" si="4"/>
        <v>0</v>
      </c>
      <c r="N37" s="10">
        <f t="shared" si="5"/>
        <v>0</v>
      </c>
      <c r="O37" s="11">
        <f>'March 2022'!T37</f>
        <v>3.1</v>
      </c>
      <c r="P37" s="10">
        <v>0</v>
      </c>
      <c r="Q37" s="10">
        <f t="shared" si="6"/>
        <v>0</v>
      </c>
      <c r="R37" s="10">
        <v>0</v>
      </c>
      <c r="S37" s="10">
        <f t="shared" si="7"/>
        <v>0</v>
      </c>
      <c r="T37" s="11">
        <f t="shared" si="8"/>
        <v>3.1</v>
      </c>
      <c r="U37" s="11">
        <f t="shared" si="9"/>
        <v>7011.4199999999992</v>
      </c>
      <c r="V37" s="18"/>
      <c r="W37" s="18"/>
    </row>
    <row r="38" spans="1:23" s="17" customFormat="1" ht="42.75" customHeight="1">
      <c r="A38" s="14"/>
      <c r="B38" s="15" t="s">
        <v>44</v>
      </c>
      <c r="C38" s="16">
        <f>SUM(C34:C37)</f>
        <v>36865.485000000001</v>
      </c>
      <c r="D38" s="16">
        <f t="shared" ref="D38:U38" si="17">SUM(D34:D37)</f>
        <v>26.29</v>
      </c>
      <c r="E38" s="16">
        <f t="shared" si="17"/>
        <v>26.29</v>
      </c>
      <c r="F38" s="16">
        <f t="shared" si="17"/>
        <v>0</v>
      </c>
      <c r="G38" s="16">
        <f t="shared" si="17"/>
        <v>0</v>
      </c>
      <c r="H38" s="16">
        <f t="shared" si="17"/>
        <v>36891.775000000001</v>
      </c>
      <c r="I38" s="16">
        <f t="shared" si="17"/>
        <v>8.6</v>
      </c>
      <c r="J38" s="16">
        <f t="shared" si="17"/>
        <v>0</v>
      </c>
      <c r="K38" s="16">
        <f t="shared" si="17"/>
        <v>0</v>
      </c>
      <c r="L38" s="16">
        <f t="shared" si="17"/>
        <v>0</v>
      </c>
      <c r="M38" s="16">
        <f t="shared" si="17"/>
        <v>0</v>
      </c>
      <c r="N38" s="16">
        <f t="shared" si="17"/>
        <v>8.6</v>
      </c>
      <c r="O38" s="16">
        <f t="shared" si="17"/>
        <v>19.53</v>
      </c>
      <c r="P38" s="16">
        <f t="shared" si="17"/>
        <v>0</v>
      </c>
      <c r="Q38" s="16">
        <f t="shared" si="17"/>
        <v>0</v>
      </c>
      <c r="R38" s="16">
        <f t="shared" si="17"/>
        <v>0</v>
      </c>
      <c r="S38" s="16">
        <f t="shared" si="17"/>
        <v>0</v>
      </c>
      <c r="T38" s="16">
        <f t="shared" si="17"/>
        <v>19.53</v>
      </c>
      <c r="U38" s="16">
        <f t="shared" si="17"/>
        <v>36919.905000000006</v>
      </c>
      <c r="V38" s="55"/>
      <c r="W38" s="55"/>
    </row>
    <row r="39" spans="1:23" s="17" customFormat="1" ht="42.75" customHeight="1">
      <c r="A39" s="14"/>
      <c r="B39" s="15" t="s">
        <v>45</v>
      </c>
      <c r="C39" s="16">
        <f>C38+C33+C28</f>
        <v>66211.843999999997</v>
      </c>
      <c r="D39" s="16">
        <f t="shared" ref="D39:U39" si="18">D38+D33+D28</f>
        <v>63.13</v>
      </c>
      <c r="E39" s="16">
        <f t="shared" si="18"/>
        <v>63.13</v>
      </c>
      <c r="F39" s="16">
        <f t="shared" si="18"/>
        <v>3.38</v>
      </c>
      <c r="G39" s="16">
        <f t="shared" si="18"/>
        <v>3.38</v>
      </c>
      <c r="H39" s="16">
        <f t="shared" si="18"/>
        <v>66271.593999999997</v>
      </c>
      <c r="I39" s="16">
        <f t="shared" si="18"/>
        <v>602.32499999999993</v>
      </c>
      <c r="J39" s="16">
        <f t="shared" si="18"/>
        <v>6.5600000000000005</v>
      </c>
      <c r="K39" s="16">
        <f t="shared" si="18"/>
        <v>6.5600000000000005</v>
      </c>
      <c r="L39" s="16">
        <f t="shared" si="18"/>
        <v>0</v>
      </c>
      <c r="M39" s="16">
        <f t="shared" si="18"/>
        <v>0</v>
      </c>
      <c r="N39" s="16">
        <f t="shared" si="18"/>
        <v>608.88499999999999</v>
      </c>
      <c r="O39" s="16">
        <f t="shared" si="18"/>
        <v>762.27</v>
      </c>
      <c r="P39" s="16">
        <f t="shared" si="18"/>
        <v>0</v>
      </c>
      <c r="Q39" s="16">
        <f t="shared" si="18"/>
        <v>0</v>
      </c>
      <c r="R39" s="16">
        <f t="shared" si="18"/>
        <v>72.62</v>
      </c>
      <c r="S39" s="16">
        <f t="shared" si="18"/>
        <v>72.62</v>
      </c>
      <c r="T39" s="16">
        <f t="shared" si="18"/>
        <v>689.65</v>
      </c>
      <c r="U39" s="16">
        <f t="shared" si="18"/>
        <v>67570.129000000001</v>
      </c>
      <c r="V39" s="55"/>
      <c r="W39" s="55"/>
    </row>
    <row r="40" spans="1:23" ht="42.75" customHeight="1">
      <c r="A40" s="8">
        <v>25</v>
      </c>
      <c r="B40" s="9" t="s">
        <v>46</v>
      </c>
      <c r="C40" s="10">
        <f>'March 2022'!H40</f>
        <v>13785.088000000002</v>
      </c>
      <c r="D40" s="10">
        <v>23.57</v>
      </c>
      <c r="E40" s="10">
        <f t="shared" si="0"/>
        <v>23.57</v>
      </c>
      <c r="F40" s="10">
        <v>0</v>
      </c>
      <c r="G40" s="10">
        <f t="shared" si="1"/>
        <v>0</v>
      </c>
      <c r="H40" s="10">
        <f t="shared" si="2"/>
        <v>13808.658000000001</v>
      </c>
      <c r="I40" s="10">
        <f>'March 2022'!N40</f>
        <v>0</v>
      </c>
      <c r="J40" s="10">
        <v>0</v>
      </c>
      <c r="K40" s="10">
        <f t="shared" si="3"/>
        <v>0</v>
      </c>
      <c r="L40" s="10">
        <v>0</v>
      </c>
      <c r="M40" s="10">
        <f t="shared" si="4"/>
        <v>0</v>
      </c>
      <c r="N40" s="10">
        <f t="shared" si="5"/>
        <v>0</v>
      </c>
      <c r="O40" s="11">
        <f>'March 2022'!T40</f>
        <v>0</v>
      </c>
      <c r="P40" s="10">
        <v>0</v>
      </c>
      <c r="Q40" s="10">
        <f t="shared" si="6"/>
        <v>0</v>
      </c>
      <c r="R40" s="10">
        <v>0</v>
      </c>
      <c r="S40" s="10">
        <f t="shared" si="7"/>
        <v>0</v>
      </c>
      <c r="T40" s="11">
        <f t="shared" si="8"/>
        <v>0</v>
      </c>
      <c r="U40" s="11">
        <f t="shared" si="9"/>
        <v>13808.658000000001</v>
      </c>
      <c r="V40" s="12"/>
      <c r="W40" s="12"/>
    </row>
    <row r="41" spans="1:23" ht="42.75" customHeight="1">
      <c r="A41" s="8">
        <v>26</v>
      </c>
      <c r="B41" s="9" t="s">
        <v>47</v>
      </c>
      <c r="C41" s="10">
        <f>'March 2022'!H41</f>
        <v>10109.715999999991</v>
      </c>
      <c r="D41" s="10">
        <v>59.99</v>
      </c>
      <c r="E41" s="10">
        <f t="shared" si="0"/>
        <v>59.99</v>
      </c>
      <c r="F41" s="10">
        <v>0</v>
      </c>
      <c r="G41" s="10">
        <f t="shared" si="1"/>
        <v>0</v>
      </c>
      <c r="H41" s="10">
        <f t="shared" si="2"/>
        <v>10169.705999999991</v>
      </c>
      <c r="I41" s="10">
        <f>'March 2022'!N41</f>
        <v>0</v>
      </c>
      <c r="J41" s="10">
        <v>0</v>
      </c>
      <c r="K41" s="10">
        <f t="shared" si="3"/>
        <v>0</v>
      </c>
      <c r="L41" s="10">
        <v>0</v>
      </c>
      <c r="M41" s="10">
        <f t="shared" si="4"/>
        <v>0</v>
      </c>
      <c r="N41" s="10">
        <f t="shared" si="5"/>
        <v>0</v>
      </c>
      <c r="O41" s="11">
        <f>'March 2022'!T41</f>
        <v>0</v>
      </c>
      <c r="P41" s="10">
        <v>0</v>
      </c>
      <c r="Q41" s="10">
        <f t="shared" si="6"/>
        <v>0</v>
      </c>
      <c r="R41" s="10">
        <v>0</v>
      </c>
      <c r="S41" s="10">
        <f t="shared" si="7"/>
        <v>0</v>
      </c>
      <c r="T41" s="11">
        <f t="shared" si="8"/>
        <v>0</v>
      </c>
      <c r="U41" s="11">
        <f t="shared" si="9"/>
        <v>10169.705999999991</v>
      </c>
      <c r="V41" s="12"/>
      <c r="W41" s="12"/>
    </row>
    <row r="42" spans="1:23" ht="42.75" customHeight="1">
      <c r="A42" s="8">
        <v>27</v>
      </c>
      <c r="B42" s="9" t="s">
        <v>48</v>
      </c>
      <c r="C42" s="10">
        <f>'March 2022'!H42</f>
        <v>23873.914000000001</v>
      </c>
      <c r="D42" s="10">
        <v>11.32</v>
      </c>
      <c r="E42" s="10">
        <f t="shared" si="0"/>
        <v>11.32</v>
      </c>
      <c r="F42" s="10">
        <v>0</v>
      </c>
      <c r="G42" s="10">
        <f t="shared" si="1"/>
        <v>0</v>
      </c>
      <c r="H42" s="10">
        <f t="shared" si="2"/>
        <v>23885.234</v>
      </c>
      <c r="I42" s="10">
        <f>'March 2022'!N42</f>
        <v>0</v>
      </c>
      <c r="J42" s="10">
        <v>0</v>
      </c>
      <c r="K42" s="10">
        <f t="shared" si="3"/>
        <v>0</v>
      </c>
      <c r="L42" s="10">
        <v>0</v>
      </c>
      <c r="M42" s="10">
        <f t="shared" si="4"/>
        <v>0</v>
      </c>
      <c r="N42" s="10">
        <f t="shared" si="5"/>
        <v>0</v>
      </c>
      <c r="O42" s="11">
        <f>'March 2022'!T42</f>
        <v>0</v>
      </c>
      <c r="P42" s="10">
        <v>0</v>
      </c>
      <c r="Q42" s="10">
        <f t="shared" si="6"/>
        <v>0</v>
      </c>
      <c r="R42" s="10">
        <v>0</v>
      </c>
      <c r="S42" s="10">
        <f t="shared" si="7"/>
        <v>0</v>
      </c>
      <c r="T42" s="11">
        <f t="shared" si="8"/>
        <v>0</v>
      </c>
      <c r="U42" s="11">
        <f t="shared" si="9"/>
        <v>23885.234</v>
      </c>
      <c r="V42" s="12"/>
      <c r="W42" s="12"/>
    </row>
    <row r="43" spans="1:23" ht="42.75" customHeight="1">
      <c r="A43" s="8">
        <v>28</v>
      </c>
      <c r="B43" s="9" t="s">
        <v>49</v>
      </c>
      <c r="C43" s="10">
        <f>'March 2022'!H43</f>
        <v>2286.4630000000002</v>
      </c>
      <c r="D43" s="10">
        <v>7.84</v>
      </c>
      <c r="E43" s="10">
        <f t="shared" si="0"/>
        <v>7.84</v>
      </c>
      <c r="F43" s="10">
        <v>0</v>
      </c>
      <c r="G43" s="10">
        <f t="shared" si="1"/>
        <v>0</v>
      </c>
      <c r="H43" s="10">
        <f t="shared" si="2"/>
        <v>2294.3030000000003</v>
      </c>
      <c r="I43" s="10">
        <f>'March 2022'!N43</f>
        <v>0</v>
      </c>
      <c r="J43" s="10">
        <v>0</v>
      </c>
      <c r="K43" s="10">
        <f t="shared" si="3"/>
        <v>0</v>
      </c>
      <c r="L43" s="10">
        <v>0</v>
      </c>
      <c r="M43" s="10">
        <f t="shared" si="4"/>
        <v>0</v>
      </c>
      <c r="N43" s="10">
        <f t="shared" si="5"/>
        <v>0</v>
      </c>
      <c r="O43" s="11">
        <f>'March 2022'!T43</f>
        <v>0</v>
      </c>
      <c r="P43" s="10">
        <v>0</v>
      </c>
      <c r="Q43" s="10">
        <f t="shared" si="6"/>
        <v>0</v>
      </c>
      <c r="R43" s="10">
        <v>0</v>
      </c>
      <c r="S43" s="10">
        <f t="shared" si="7"/>
        <v>0</v>
      </c>
      <c r="T43" s="11">
        <f t="shared" si="8"/>
        <v>0</v>
      </c>
      <c r="U43" s="11">
        <f t="shared" si="9"/>
        <v>2294.3030000000003</v>
      </c>
      <c r="V43" s="12"/>
      <c r="W43" s="12"/>
    </row>
    <row r="44" spans="1:23" s="17" customFormat="1" ht="42.75" customHeight="1">
      <c r="A44" s="14"/>
      <c r="B44" s="15" t="s">
        <v>50</v>
      </c>
      <c r="C44" s="16">
        <f>SUM(C40:C43)</f>
        <v>50055.180999999997</v>
      </c>
      <c r="D44" s="16">
        <f t="shared" ref="D44:U44" si="19">SUM(D40:D43)</f>
        <v>102.72</v>
      </c>
      <c r="E44" s="16">
        <f t="shared" si="19"/>
        <v>102.72</v>
      </c>
      <c r="F44" s="16">
        <f t="shared" si="19"/>
        <v>0</v>
      </c>
      <c r="G44" s="16">
        <f t="shared" si="19"/>
        <v>0</v>
      </c>
      <c r="H44" s="16">
        <f t="shared" si="19"/>
        <v>50157.900999999998</v>
      </c>
      <c r="I44" s="16">
        <f t="shared" si="19"/>
        <v>0</v>
      </c>
      <c r="J44" s="16">
        <f t="shared" si="19"/>
        <v>0</v>
      </c>
      <c r="K44" s="16">
        <f t="shared" si="19"/>
        <v>0</v>
      </c>
      <c r="L44" s="16">
        <f t="shared" si="19"/>
        <v>0</v>
      </c>
      <c r="M44" s="16">
        <f t="shared" si="19"/>
        <v>0</v>
      </c>
      <c r="N44" s="16">
        <f t="shared" si="19"/>
        <v>0</v>
      </c>
      <c r="O44" s="16">
        <f t="shared" si="19"/>
        <v>0</v>
      </c>
      <c r="P44" s="16">
        <f t="shared" si="19"/>
        <v>0</v>
      </c>
      <c r="Q44" s="16">
        <f t="shared" si="19"/>
        <v>0</v>
      </c>
      <c r="R44" s="16">
        <f t="shared" si="19"/>
        <v>0</v>
      </c>
      <c r="S44" s="16">
        <f t="shared" si="19"/>
        <v>0</v>
      </c>
      <c r="T44" s="16">
        <f t="shared" si="19"/>
        <v>0</v>
      </c>
      <c r="U44" s="16">
        <f t="shared" si="19"/>
        <v>50157.900999999998</v>
      </c>
      <c r="V44" s="55"/>
      <c r="W44" s="55"/>
    </row>
    <row r="45" spans="1:23" ht="42.75" customHeight="1">
      <c r="A45" s="8">
        <v>29</v>
      </c>
      <c r="B45" s="9" t="s">
        <v>51</v>
      </c>
      <c r="C45" s="10">
        <f>'March 2022'!H45</f>
        <v>14109.22</v>
      </c>
      <c r="D45" s="10">
        <v>4.49</v>
      </c>
      <c r="E45" s="10">
        <f t="shared" si="0"/>
        <v>4.49</v>
      </c>
      <c r="F45" s="10">
        <v>0</v>
      </c>
      <c r="G45" s="10">
        <f t="shared" si="1"/>
        <v>0</v>
      </c>
      <c r="H45" s="10">
        <f t="shared" si="2"/>
        <v>14113.71</v>
      </c>
      <c r="I45" s="10">
        <f>'March 2022'!N45</f>
        <v>6.6300000000000008</v>
      </c>
      <c r="J45" s="10">
        <v>0</v>
      </c>
      <c r="K45" s="10">
        <f t="shared" si="3"/>
        <v>0</v>
      </c>
      <c r="L45" s="10">
        <v>0</v>
      </c>
      <c r="M45" s="10">
        <f t="shared" si="4"/>
        <v>0</v>
      </c>
      <c r="N45" s="10">
        <f t="shared" si="5"/>
        <v>6.6300000000000008</v>
      </c>
      <c r="O45" s="11">
        <f>'March 2022'!T45</f>
        <v>30.169999999999998</v>
      </c>
      <c r="P45" s="10">
        <v>59.61</v>
      </c>
      <c r="Q45" s="10">
        <f t="shared" si="6"/>
        <v>59.61</v>
      </c>
      <c r="R45" s="10">
        <v>0</v>
      </c>
      <c r="S45" s="10">
        <f t="shared" si="7"/>
        <v>0</v>
      </c>
      <c r="T45" s="11">
        <f t="shared" si="8"/>
        <v>89.78</v>
      </c>
      <c r="U45" s="11">
        <f t="shared" si="9"/>
        <v>14210.119999999999</v>
      </c>
      <c r="V45" s="12"/>
      <c r="W45" s="12"/>
    </row>
    <row r="46" spans="1:23" ht="42.75" customHeight="1">
      <c r="A46" s="8">
        <v>30</v>
      </c>
      <c r="B46" s="9" t="s">
        <v>52</v>
      </c>
      <c r="C46" s="10">
        <f>'March 2022'!H46</f>
        <v>7265.36</v>
      </c>
      <c r="D46" s="10">
        <v>13.23</v>
      </c>
      <c r="E46" s="10">
        <f t="shared" si="0"/>
        <v>13.23</v>
      </c>
      <c r="F46" s="10">
        <v>0</v>
      </c>
      <c r="G46" s="10">
        <f t="shared" si="1"/>
        <v>0</v>
      </c>
      <c r="H46" s="10">
        <f t="shared" si="2"/>
        <v>7278.5899999999992</v>
      </c>
      <c r="I46" s="10">
        <f>'March 2022'!N46</f>
        <v>0</v>
      </c>
      <c r="J46" s="10">
        <v>0</v>
      </c>
      <c r="K46" s="10">
        <f t="shared" si="3"/>
        <v>0</v>
      </c>
      <c r="L46" s="10">
        <v>0</v>
      </c>
      <c r="M46" s="10">
        <f t="shared" si="4"/>
        <v>0</v>
      </c>
      <c r="N46" s="10">
        <f t="shared" si="5"/>
        <v>0</v>
      </c>
      <c r="O46" s="11">
        <f>'March 2022'!T46</f>
        <v>7.9</v>
      </c>
      <c r="P46" s="10">
        <v>0</v>
      </c>
      <c r="Q46" s="10">
        <f t="shared" si="6"/>
        <v>0</v>
      </c>
      <c r="R46" s="10">
        <v>0.31</v>
      </c>
      <c r="S46" s="10">
        <f t="shared" si="7"/>
        <v>0.31</v>
      </c>
      <c r="T46" s="11">
        <f t="shared" si="8"/>
        <v>7.5900000000000007</v>
      </c>
      <c r="U46" s="11">
        <f t="shared" si="9"/>
        <v>7286.1799999999994</v>
      </c>
      <c r="V46" s="12"/>
      <c r="W46" s="12"/>
    </row>
    <row r="47" spans="1:23" ht="42.75" customHeight="1">
      <c r="A47" s="8">
        <v>31</v>
      </c>
      <c r="B47" s="9" t="s">
        <v>53</v>
      </c>
      <c r="C47" s="10">
        <f>'March 2022'!H47</f>
        <v>12293.260000000002</v>
      </c>
      <c r="D47" s="10">
        <v>7.4</v>
      </c>
      <c r="E47" s="10">
        <f t="shared" si="0"/>
        <v>7.4</v>
      </c>
      <c r="F47" s="10">
        <v>0</v>
      </c>
      <c r="G47" s="10">
        <f t="shared" si="1"/>
        <v>0</v>
      </c>
      <c r="H47" s="10">
        <f t="shared" si="2"/>
        <v>12300.660000000002</v>
      </c>
      <c r="I47" s="10">
        <f>'March 2022'!N47</f>
        <v>1.2999999999999998</v>
      </c>
      <c r="J47" s="10">
        <v>0</v>
      </c>
      <c r="K47" s="10">
        <f t="shared" si="3"/>
        <v>0</v>
      </c>
      <c r="L47" s="10">
        <v>0</v>
      </c>
      <c r="M47" s="10">
        <f t="shared" si="4"/>
        <v>0</v>
      </c>
      <c r="N47" s="10">
        <f t="shared" si="5"/>
        <v>1.2999999999999998</v>
      </c>
      <c r="O47" s="11">
        <f>'March 2022'!T47</f>
        <v>86.28</v>
      </c>
      <c r="P47" s="10">
        <v>0</v>
      </c>
      <c r="Q47" s="10">
        <f t="shared" si="6"/>
        <v>0</v>
      </c>
      <c r="R47" s="10">
        <v>0.1</v>
      </c>
      <c r="S47" s="10">
        <f t="shared" si="7"/>
        <v>0.1</v>
      </c>
      <c r="T47" s="11">
        <f t="shared" si="8"/>
        <v>86.18</v>
      </c>
      <c r="U47" s="11">
        <f t="shared" si="9"/>
        <v>12388.140000000001</v>
      </c>
      <c r="V47" s="12"/>
      <c r="W47" s="12"/>
    </row>
    <row r="48" spans="1:23" ht="42.75" customHeight="1">
      <c r="A48" s="8">
        <v>32</v>
      </c>
      <c r="B48" s="9" t="s">
        <v>54</v>
      </c>
      <c r="C48" s="10">
        <f>'March 2022'!H48</f>
        <v>11090.192000000008</v>
      </c>
      <c r="D48" s="10">
        <v>0.85</v>
      </c>
      <c r="E48" s="10">
        <f t="shared" si="0"/>
        <v>0.85</v>
      </c>
      <c r="F48" s="10">
        <v>0</v>
      </c>
      <c r="G48" s="10">
        <f t="shared" si="1"/>
        <v>0</v>
      </c>
      <c r="H48" s="10">
        <f t="shared" si="2"/>
        <v>11091.042000000009</v>
      </c>
      <c r="I48" s="10">
        <f>'March 2022'!N48</f>
        <v>0</v>
      </c>
      <c r="J48" s="10">
        <v>0</v>
      </c>
      <c r="K48" s="10">
        <f t="shared" si="3"/>
        <v>0</v>
      </c>
      <c r="L48" s="10">
        <v>0</v>
      </c>
      <c r="M48" s="10">
        <f t="shared" si="4"/>
        <v>0</v>
      </c>
      <c r="N48" s="10">
        <f t="shared" si="5"/>
        <v>0</v>
      </c>
      <c r="O48" s="11">
        <f>'March 2022'!T48</f>
        <v>30</v>
      </c>
      <c r="P48" s="10">
        <v>0.53</v>
      </c>
      <c r="Q48" s="10">
        <f t="shared" si="6"/>
        <v>0.53</v>
      </c>
      <c r="R48" s="10">
        <v>0</v>
      </c>
      <c r="S48" s="10">
        <f t="shared" si="7"/>
        <v>0</v>
      </c>
      <c r="T48" s="11">
        <f t="shared" si="8"/>
        <v>30.53</v>
      </c>
      <c r="U48" s="11">
        <f t="shared" si="9"/>
        <v>11121.572000000009</v>
      </c>
      <c r="V48" s="12"/>
      <c r="W48" s="12"/>
    </row>
    <row r="49" spans="1:23" s="17" customFormat="1" ht="42.75" customHeight="1">
      <c r="A49" s="14"/>
      <c r="B49" s="15" t="s">
        <v>55</v>
      </c>
      <c r="C49" s="16">
        <f>SUM(C45:C48)</f>
        <v>44758.032000000007</v>
      </c>
      <c r="D49" s="16">
        <f t="shared" ref="D49:U49" si="20">SUM(D45:D48)</f>
        <v>25.97</v>
      </c>
      <c r="E49" s="16">
        <f t="shared" si="20"/>
        <v>25.97</v>
      </c>
      <c r="F49" s="16">
        <f t="shared" si="20"/>
        <v>0</v>
      </c>
      <c r="G49" s="16">
        <f t="shared" si="20"/>
        <v>0</v>
      </c>
      <c r="H49" s="16">
        <f t="shared" si="20"/>
        <v>44784.002000000008</v>
      </c>
      <c r="I49" s="16">
        <f t="shared" si="20"/>
        <v>7.9300000000000006</v>
      </c>
      <c r="J49" s="16">
        <f t="shared" si="20"/>
        <v>0</v>
      </c>
      <c r="K49" s="16">
        <f t="shared" si="20"/>
        <v>0</v>
      </c>
      <c r="L49" s="16">
        <f t="shared" si="20"/>
        <v>0</v>
      </c>
      <c r="M49" s="16">
        <f t="shared" si="20"/>
        <v>0</v>
      </c>
      <c r="N49" s="16">
        <f t="shared" si="20"/>
        <v>7.9300000000000006</v>
      </c>
      <c r="O49" s="16">
        <f t="shared" si="20"/>
        <v>154.35</v>
      </c>
      <c r="P49" s="16">
        <f t="shared" si="20"/>
        <v>60.14</v>
      </c>
      <c r="Q49" s="16">
        <f t="shared" si="20"/>
        <v>60.14</v>
      </c>
      <c r="R49" s="16">
        <f t="shared" si="20"/>
        <v>0.41000000000000003</v>
      </c>
      <c r="S49" s="16">
        <f t="shared" si="20"/>
        <v>0.41000000000000003</v>
      </c>
      <c r="T49" s="16">
        <f t="shared" si="20"/>
        <v>214.08</v>
      </c>
      <c r="U49" s="16">
        <f t="shared" si="20"/>
        <v>45006.01200000001</v>
      </c>
      <c r="V49" s="55"/>
      <c r="W49" s="55"/>
    </row>
    <row r="50" spans="1:23" s="17" customFormat="1" ht="42.75" customHeight="1">
      <c r="A50" s="14"/>
      <c r="B50" s="15" t="s">
        <v>56</v>
      </c>
      <c r="C50" s="16">
        <f>C49+C44</f>
        <v>94813.213000000003</v>
      </c>
      <c r="D50" s="16">
        <f t="shared" ref="D50:U50" si="21">D49+D44</f>
        <v>128.69</v>
      </c>
      <c r="E50" s="16">
        <f t="shared" si="21"/>
        <v>128.69</v>
      </c>
      <c r="F50" s="16">
        <f t="shared" si="21"/>
        <v>0</v>
      </c>
      <c r="G50" s="16">
        <f t="shared" si="21"/>
        <v>0</v>
      </c>
      <c r="H50" s="16">
        <f t="shared" si="21"/>
        <v>94941.903000000006</v>
      </c>
      <c r="I50" s="16">
        <f t="shared" si="21"/>
        <v>7.9300000000000006</v>
      </c>
      <c r="J50" s="16">
        <f t="shared" si="21"/>
        <v>0</v>
      </c>
      <c r="K50" s="16">
        <f t="shared" si="21"/>
        <v>0</v>
      </c>
      <c r="L50" s="16">
        <f t="shared" si="21"/>
        <v>0</v>
      </c>
      <c r="M50" s="16">
        <f t="shared" si="21"/>
        <v>0</v>
      </c>
      <c r="N50" s="16">
        <f t="shared" si="21"/>
        <v>7.9300000000000006</v>
      </c>
      <c r="O50" s="16">
        <f t="shared" si="21"/>
        <v>154.35</v>
      </c>
      <c r="P50" s="16">
        <f t="shared" si="21"/>
        <v>60.14</v>
      </c>
      <c r="Q50" s="16">
        <f t="shared" si="21"/>
        <v>60.14</v>
      </c>
      <c r="R50" s="16">
        <f t="shared" si="21"/>
        <v>0.41000000000000003</v>
      </c>
      <c r="S50" s="16">
        <f t="shared" si="21"/>
        <v>0.41000000000000003</v>
      </c>
      <c r="T50" s="16">
        <f t="shared" si="21"/>
        <v>214.08</v>
      </c>
      <c r="U50" s="16">
        <f t="shared" si="21"/>
        <v>95163.913</v>
      </c>
      <c r="V50" s="55"/>
      <c r="W50" s="55"/>
    </row>
    <row r="51" spans="1:23" s="17" customFormat="1" ht="42.75" customHeight="1">
      <c r="A51" s="14"/>
      <c r="B51" s="15" t="s">
        <v>57</v>
      </c>
      <c r="C51" s="16">
        <f>C50+C39+C25</f>
        <v>172351.55</v>
      </c>
      <c r="D51" s="16">
        <f t="shared" ref="D51:U51" si="22">D50+D39+D25</f>
        <v>202.01999999999998</v>
      </c>
      <c r="E51" s="16">
        <f t="shared" si="22"/>
        <v>202.01999999999998</v>
      </c>
      <c r="F51" s="16">
        <f t="shared" si="22"/>
        <v>3.38</v>
      </c>
      <c r="G51" s="16">
        <f t="shared" si="22"/>
        <v>3.38</v>
      </c>
      <c r="H51" s="58">
        <f t="shared" si="22"/>
        <v>172550.19</v>
      </c>
      <c r="I51" s="16">
        <f t="shared" si="22"/>
        <v>2047.0830000000001</v>
      </c>
      <c r="J51" s="16">
        <f t="shared" si="22"/>
        <v>11.168000000000001</v>
      </c>
      <c r="K51" s="16">
        <f t="shared" si="22"/>
        <v>11.168000000000001</v>
      </c>
      <c r="L51" s="16">
        <f t="shared" si="22"/>
        <v>0</v>
      </c>
      <c r="M51" s="16">
        <f t="shared" si="22"/>
        <v>0</v>
      </c>
      <c r="N51" s="58">
        <f t="shared" si="22"/>
        <v>2058.2510000000002</v>
      </c>
      <c r="O51" s="16">
        <f t="shared" si="22"/>
        <v>4941.9440000000004</v>
      </c>
      <c r="P51" s="16">
        <f t="shared" si="22"/>
        <v>205.27999999999997</v>
      </c>
      <c r="Q51" s="16">
        <f t="shared" si="22"/>
        <v>205.27999999999997</v>
      </c>
      <c r="R51" s="16">
        <f t="shared" si="22"/>
        <v>73.03</v>
      </c>
      <c r="S51" s="16">
        <f t="shared" si="22"/>
        <v>73.03</v>
      </c>
      <c r="T51" s="58">
        <f t="shared" si="22"/>
        <v>5074.1939999999995</v>
      </c>
      <c r="U51" s="16">
        <f t="shared" si="22"/>
        <v>179682.63500000001</v>
      </c>
      <c r="V51" s="55"/>
      <c r="W51" s="55"/>
    </row>
    <row r="52" spans="1:23" s="23" customFormat="1" ht="42.75" hidden="1" customHeight="1">
      <c r="A52" s="19"/>
      <c r="B52" s="20"/>
      <c r="C52" s="10">
        <f>'March 2022'!H52</f>
        <v>0</v>
      </c>
      <c r="D52" s="21"/>
      <c r="E52" s="10">
        <f t="shared" si="0"/>
        <v>0</v>
      </c>
      <c r="F52" s="21"/>
      <c r="G52" s="10">
        <f t="shared" si="1"/>
        <v>0</v>
      </c>
      <c r="H52" s="21"/>
      <c r="I52" s="21"/>
      <c r="J52" s="21"/>
      <c r="K52" s="10">
        <f t="shared" si="3"/>
        <v>0</v>
      </c>
      <c r="L52" s="21"/>
      <c r="M52" s="10">
        <f t="shared" si="4"/>
        <v>0</v>
      </c>
      <c r="N52" s="21"/>
      <c r="O52" s="21"/>
      <c r="P52" s="21"/>
      <c r="Q52" s="10">
        <f t="shared" si="6"/>
        <v>0</v>
      </c>
      <c r="R52" s="21"/>
      <c r="S52" s="10">
        <f t="shared" si="7"/>
        <v>0</v>
      </c>
      <c r="T52" s="21"/>
      <c r="U52" s="21"/>
      <c r="V52" s="21"/>
      <c r="W52" s="21"/>
    </row>
    <row r="53" spans="1:23" s="23" customFormat="1" hidden="1">
      <c r="A53" s="19"/>
      <c r="B53" s="20"/>
      <c r="C53" s="10">
        <f>'March 2022'!H53</f>
        <v>0</v>
      </c>
      <c r="D53" s="21"/>
      <c r="E53" s="10">
        <f t="shared" si="0"/>
        <v>0</v>
      </c>
      <c r="F53" s="21"/>
      <c r="G53" s="10">
        <f t="shared" si="1"/>
        <v>0</v>
      </c>
      <c r="H53" s="21"/>
      <c r="I53" s="24"/>
      <c r="J53" s="21"/>
      <c r="K53" s="10">
        <f t="shared" si="3"/>
        <v>0</v>
      </c>
      <c r="L53" s="21"/>
      <c r="M53" s="10">
        <f t="shared" si="4"/>
        <v>0</v>
      </c>
      <c r="N53" s="21"/>
      <c r="O53" s="21"/>
      <c r="P53" s="24"/>
      <c r="Q53" s="10">
        <f t="shared" si="6"/>
        <v>0</v>
      </c>
      <c r="R53" s="21"/>
      <c r="S53" s="10">
        <f t="shared" si="7"/>
        <v>0</v>
      </c>
      <c r="T53" s="25"/>
      <c r="U53" s="21"/>
      <c r="V53" s="21"/>
      <c r="W53" s="21"/>
    </row>
    <row r="54" spans="1:23" s="23" customFormat="1">
      <c r="A54" s="19"/>
      <c r="B54" s="20"/>
      <c r="C54" s="21"/>
      <c r="D54" s="21"/>
      <c r="E54" s="22"/>
      <c r="F54" s="21"/>
      <c r="G54" s="21"/>
      <c r="H54" s="21"/>
      <c r="I54" s="24"/>
      <c r="J54" s="21"/>
      <c r="K54" s="22"/>
      <c r="L54" s="21"/>
      <c r="M54" s="24"/>
      <c r="N54" s="21" t="s">
        <v>66</v>
      </c>
      <c r="O54" s="21"/>
      <c r="P54" s="24"/>
      <c r="Q54" s="22"/>
      <c r="R54" s="21"/>
      <c r="S54" s="24"/>
      <c r="T54" s="25"/>
      <c r="U54" s="21"/>
      <c r="V54" s="21"/>
      <c r="W54" s="21"/>
    </row>
    <row r="55" spans="1:23" s="23" customFormat="1">
      <c r="A55" s="19"/>
      <c r="B55" s="20"/>
      <c r="C55" s="21"/>
      <c r="D55" s="21"/>
      <c r="E55" s="22"/>
      <c r="F55" s="21"/>
      <c r="G55" s="21"/>
      <c r="H55" s="21"/>
      <c r="I55" s="24"/>
      <c r="J55" s="21"/>
      <c r="K55" s="22"/>
      <c r="L55" s="21"/>
      <c r="M55" s="24"/>
      <c r="N55" s="21"/>
      <c r="O55" s="21"/>
      <c r="P55" s="24"/>
      <c r="Q55" s="22"/>
      <c r="R55" s="21"/>
      <c r="S55" s="24"/>
      <c r="T55" s="25"/>
      <c r="U55" s="21"/>
      <c r="V55" s="21"/>
      <c r="W55" s="21"/>
    </row>
    <row r="56" spans="1:23" s="17" customFormat="1" ht="57" customHeight="1">
      <c r="A56" s="26"/>
      <c r="B56" s="27"/>
      <c r="C56" s="28">
        <f>C50+C39+C25</f>
        <v>172351.55</v>
      </c>
      <c r="D56" s="69" t="s">
        <v>58</v>
      </c>
      <c r="E56" s="69"/>
      <c r="F56" s="69"/>
      <c r="G56" s="69"/>
      <c r="H56" s="55">
        <f>D51+J51+P51-F51-L51-R51</f>
        <v>342.05799999999999</v>
      </c>
      <c r="I56" s="55"/>
      <c r="J56" s="55"/>
      <c r="K56" s="55"/>
      <c r="L56" s="55"/>
      <c r="M56" s="55"/>
      <c r="N56" s="55"/>
      <c r="O56" s="29"/>
      <c r="P56" s="55"/>
      <c r="Q56" s="55"/>
      <c r="R56" s="55"/>
      <c r="S56" s="55"/>
      <c r="T56" s="55"/>
      <c r="U56" s="56"/>
      <c r="V56" s="56"/>
      <c r="W56" s="56"/>
    </row>
    <row r="57" spans="1:23" s="17" customFormat="1" ht="66" customHeight="1">
      <c r="A57" s="26"/>
      <c r="B57" s="27"/>
      <c r="C57" s="55"/>
      <c r="D57" s="69" t="s">
        <v>59</v>
      </c>
      <c r="E57" s="69"/>
      <c r="F57" s="69"/>
      <c r="G57" s="69"/>
      <c r="H57" s="55">
        <f>E51+K51+Q51-G51-M51-S51</f>
        <v>342.05799999999999</v>
      </c>
      <c r="I57" s="55"/>
      <c r="J57" s="55"/>
      <c r="K57" s="55"/>
      <c r="L57" s="55"/>
      <c r="M57" s="55"/>
      <c r="N57" s="55"/>
      <c r="O57" s="29"/>
      <c r="P57" s="55"/>
      <c r="Q57" s="55"/>
      <c r="R57" s="55"/>
      <c r="S57" s="55"/>
      <c r="T57" s="55"/>
      <c r="U57" s="56"/>
      <c r="V57" s="56"/>
      <c r="W57" s="56"/>
    </row>
    <row r="58" spans="1:23" ht="54" customHeight="1">
      <c r="C58" s="28"/>
      <c r="D58" s="69" t="s">
        <v>60</v>
      </c>
      <c r="E58" s="69"/>
      <c r="F58" s="69"/>
      <c r="G58" s="69"/>
      <c r="H58" s="55">
        <f>H51+N51+T51</f>
        <v>179682.63499999998</v>
      </c>
      <c r="I58" s="31"/>
      <c r="J58" s="31"/>
      <c r="K58" s="31"/>
      <c r="L58" s="32"/>
      <c r="M58" s="32"/>
      <c r="N58" s="45" t="e">
        <f>#REF!+'April 2022  '!H56</f>
        <v>#REF!</v>
      </c>
      <c r="O58" s="12"/>
      <c r="P58" s="31"/>
      <c r="Q58" s="31"/>
      <c r="T58" s="41"/>
      <c r="U58" s="12"/>
      <c r="V58" s="12"/>
      <c r="W58" s="12"/>
    </row>
    <row r="59" spans="1:23" ht="42.75" customHeight="1">
      <c r="C59" s="56"/>
      <c r="D59" s="56"/>
      <c r="E59" s="1"/>
      <c r="H59" s="31"/>
      <c r="J59" s="33" t="e">
        <f>#REF!+'April 2022  '!H56</f>
        <v>#REF!</v>
      </c>
      <c r="K59" s="31"/>
      <c r="L59" s="33" t="e">
        <f>#REF!+'April 2022  '!H56</f>
        <v>#REF!</v>
      </c>
      <c r="M59" s="31"/>
      <c r="O59" s="12"/>
    </row>
    <row r="60" spans="1:23" s="17" customFormat="1" ht="78.75" customHeight="1">
      <c r="B60" s="70" t="s">
        <v>61</v>
      </c>
      <c r="C60" s="70"/>
      <c r="D60" s="70"/>
      <c r="E60" s="70"/>
      <c r="F60" s="70"/>
      <c r="H60" s="1"/>
      <c r="I60" s="34" t="e">
        <f>#REF!+'April 2022  '!H56</f>
        <v>#REF!</v>
      </c>
      <c r="J60" s="1"/>
      <c r="K60" s="31"/>
      <c r="L60" s="31"/>
      <c r="M60" s="33">
        <f>'March 2022'!H58+'April 2022  '!H56</f>
        <v>179682.63499999995</v>
      </c>
      <c r="Q60" s="70" t="s">
        <v>62</v>
      </c>
      <c r="R60" s="70"/>
      <c r="S60" s="70"/>
      <c r="T60" s="70"/>
      <c r="U60" s="70"/>
    </row>
    <row r="61" spans="1:23" s="17" customFormat="1" ht="45.75" customHeight="1">
      <c r="B61" s="70" t="s">
        <v>63</v>
      </c>
      <c r="C61" s="70"/>
      <c r="D61" s="70"/>
      <c r="E61" s="70"/>
      <c r="F61" s="70"/>
      <c r="G61" s="35"/>
      <c r="H61" s="36">
        <f>'[1]feb 2021'!H58+'April 2022  '!H56</f>
        <v>177179.701</v>
      </c>
      <c r="I61" s="35"/>
      <c r="J61" s="28"/>
      <c r="K61" s="31"/>
      <c r="L61" s="31"/>
      <c r="M61" s="31"/>
      <c r="Q61" s="70" t="s">
        <v>63</v>
      </c>
      <c r="R61" s="70"/>
      <c r="S61" s="70"/>
      <c r="T61" s="70"/>
      <c r="U61" s="70"/>
    </row>
    <row r="62" spans="1:23" s="17" customFormat="1">
      <c r="B62" s="27"/>
      <c r="F62" s="37"/>
      <c r="I62" s="35"/>
      <c r="J62" s="37"/>
      <c r="Q62" s="56"/>
      <c r="R62" s="56"/>
      <c r="S62" s="2"/>
      <c r="T62" s="56"/>
      <c r="U62" s="56"/>
      <c r="V62" s="56"/>
      <c r="W62" s="56"/>
    </row>
    <row r="63" spans="1:23" s="17" customFormat="1" ht="61.5" customHeight="1">
      <c r="B63" s="27"/>
      <c r="G63" s="36">
        <f>'[1]May 2020'!H56+'April 2022  '!H56</f>
        <v>175073.019</v>
      </c>
      <c r="J63" s="68" t="s">
        <v>64</v>
      </c>
      <c r="K63" s="68"/>
      <c r="L63" s="68"/>
      <c r="O63" s="56"/>
      <c r="S63" s="37"/>
      <c r="U63" s="56"/>
      <c r="V63" s="56"/>
      <c r="W63" s="56"/>
    </row>
    <row r="64" spans="1:23" s="17" customFormat="1" ht="58.5" customHeight="1">
      <c r="B64" s="27"/>
      <c r="H64" s="1"/>
      <c r="J64" s="68" t="s">
        <v>65</v>
      </c>
      <c r="K64" s="68"/>
      <c r="L64" s="68"/>
      <c r="O64" s="56"/>
      <c r="S64" s="37"/>
      <c r="U64" s="56"/>
      <c r="V64" s="56"/>
      <c r="W64" s="56"/>
    </row>
    <row r="66" spans="2:23">
      <c r="G66" s="31"/>
      <c r="H66" s="33" t="e">
        <f>#REF!+'April 2022  '!H56</f>
        <v>#REF!</v>
      </c>
    </row>
    <row r="67" spans="2:23">
      <c r="H67" s="31"/>
      <c r="J67" s="31"/>
    </row>
    <row r="69" spans="2:23">
      <c r="B69" s="3"/>
      <c r="G69" s="38"/>
      <c r="O69" s="3"/>
      <c r="U69" s="3"/>
      <c r="V69" s="3"/>
      <c r="W69" s="3"/>
    </row>
  </sheetData>
  <mergeCells count="29">
    <mergeCell ref="J64:L64"/>
    <mergeCell ref="D58:G58"/>
    <mergeCell ref="B60:F60"/>
    <mergeCell ref="Q60:U60"/>
    <mergeCell ref="B61:F61"/>
    <mergeCell ref="Q61:U61"/>
    <mergeCell ref="J63:L63"/>
    <mergeCell ref="D57:G57"/>
    <mergeCell ref="H5:H6"/>
    <mergeCell ref="I5:I6"/>
    <mergeCell ref="J5:K5"/>
    <mergeCell ref="L5:M5"/>
    <mergeCell ref="D56:G5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9"/>
  <sheetViews>
    <sheetView topLeftCell="A49" zoomScale="36" zoomScaleNormal="36" zoomScaleSheetLayoutView="25" workbookViewId="0">
      <selection activeCell="H17" sqref="H17"/>
    </sheetView>
  </sheetViews>
  <sheetFormatPr defaultRowHeight="33"/>
  <cols>
    <col min="1" max="1" width="16.7109375" style="3" customWidth="1"/>
    <col min="2" max="2" width="45.5703125" style="30" customWidth="1"/>
    <col min="3" max="3" width="36.5703125" style="3" customWidth="1"/>
    <col min="4" max="4" width="28.140625" style="3" customWidth="1"/>
    <col min="5" max="5" width="40.28515625" style="3" customWidth="1"/>
    <col min="6" max="6" width="32.42578125" style="3" customWidth="1"/>
    <col min="7" max="7" width="28.140625" style="3" customWidth="1"/>
    <col min="8" max="8" width="41.85546875" style="3" customWidth="1"/>
    <col min="9" max="9" width="29.5703125" style="3" customWidth="1"/>
    <col min="10" max="10" width="39.42578125" style="3" customWidth="1"/>
    <col min="11" max="11" width="28.140625" style="3" customWidth="1"/>
    <col min="12" max="12" width="36.7109375" style="3" customWidth="1"/>
    <col min="13" max="13" width="30.140625" style="3" customWidth="1"/>
    <col min="14" max="14" width="28.140625" style="3" customWidth="1"/>
    <col min="15" max="15" width="47.28515625" style="5" customWidth="1"/>
    <col min="16" max="16" width="32.7109375" style="3" customWidth="1"/>
    <col min="17" max="17" width="34.5703125" style="3" customWidth="1"/>
    <col min="18" max="18" width="36" style="3" customWidth="1"/>
    <col min="19" max="19" width="28.140625" style="6" customWidth="1"/>
    <col min="20" max="20" width="28.140625" style="3" customWidth="1"/>
    <col min="21" max="21" width="36.7109375" style="5" customWidth="1"/>
    <col min="22" max="23" width="26" style="5" customWidth="1"/>
    <col min="24" max="16384" width="9.140625" style="3"/>
  </cols>
  <sheetData>
    <row r="1" spans="1:18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2"/>
      <c r="W1" s="2"/>
    </row>
    <row r="2" spans="1:183" ht="7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2"/>
      <c r="W2" s="2"/>
    </row>
    <row r="3" spans="1:183" ht="35.25" customHeight="1">
      <c r="A3" s="71" t="s">
        <v>76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2"/>
      <c r="W3" s="2"/>
    </row>
    <row r="4" spans="1:183" s="6" customFormat="1" ht="32.25" customHeight="1">
      <c r="A4" s="71" t="s">
        <v>1</v>
      </c>
      <c r="B4" s="71" t="s">
        <v>2</v>
      </c>
      <c r="C4" s="71" t="s">
        <v>3</v>
      </c>
      <c r="D4" s="71"/>
      <c r="E4" s="71"/>
      <c r="F4" s="71"/>
      <c r="G4" s="71"/>
      <c r="H4" s="71"/>
      <c r="I4" s="71" t="s">
        <v>4</v>
      </c>
      <c r="J4" s="72"/>
      <c r="K4" s="72"/>
      <c r="L4" s="72"/>
      <c r="M4" s="72"/>
      <c r="N4" s="72"/>
      <c r="O4" s="71" t="s">
        <v>5</v>
      </c>
      <c r="P4" s="72"/>
      <c r="Q4" s="72"/>
      <c r="R4" s="72"/>
      <c r="S4" s="72"/>
      <c r="T4" s="72"/>
      <c r="U4" s="4"/>
      <c r="V4" s="5"/>
      <c r="W4" s="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s="6" customFormat="1" ht="41.25" customHeight="1">
      <c r="A5" s="71"/>
      <c r="B5" s="71"/>
      <c r="C5" s="71" t="s">
        <v>6</v>
      </c>
      <c r="D5" s="71" t="s">
        <v>7</v>
      </c>
      <c r="E5" s="71"/>
      <c r="F5" s="71" t="s">
        <v>8</v>
      </c>
      <c r="G5" s="71"/>
      <c r="H5" s="71" t="s">
        <v>9</v>
      </c>
      <c r="I5" s="71" t="s">
        <v>6</v>
      </c>
      <c r="J5" s="71" t="s">
        <v>7</v>
      </c>
      <c r="K5" s="71"/>
      <c r="L5" s="71" t="s">
        <v>8</v>
      </c>
      <c r="M5" s="71"/>
      <c r="N5" s="71" t="s">
        <v>9</v>
      </c>
      <c r="O5" s="71" t="s">
        <v>10</v>
      </c>
      <c r="P5" s="71" t="s">
        <v>7</v>
      </c>
      <c r="Q5" s="71"/>
      <c r="R5" s="71" t="s">
        <v>8</v>
      </c>
      <c r="S5" s="71"/>
      <c r="T5" s="71" t="s">
        <v>9</v>
      </c>
      <c r="U5" s="71" t="s">
        <v>11</v>
      </c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s="6" customFormat="1" ht="60" customHeight="1">
      <c r="A6" s="71"/>
      <c r="B6" s="71"/>
      <c r="C6" s="71"/>
      <c r="D6" s="61" t="s">
        <v>12</v>
      </c>
      <c r="E6" s="61" t="s">
        <v>13</v>
      </c>
      <c r="F6" s="61" t="s">
        <v>12</v>
      </c>
      <c r="G6" s="61" t="s">
        <v>13</v>
      </c>
      <c r="H6" s="71"/>
      <c r="I6" s="71"/>
      <c r="J6" s="7" t="s">
        <v>12</v>
      </c>
      <c r="K6" s="61" t="s">
        <v>13</v>
      </c>
      <c r="L6" s="61" t="s">
        <v>12</v>
      </c>
      <c r="M6" s="61" t="s">
        <v>13</v>
      </c>
      <c r="N6" s="71"/>
      <c r="O6" s="71"/>
      <c r="P6" s="61" t="s">
        <v>12</v>
      </c>
      <c r="Q6" s="61" t="s">
        <v>13</v>
      </c>
      <c r="R6" s="61" t="s">
        <v>12</v>
      </c>
      <c r="S6" s="61" t="s">
        <v>13</v>
      </c>
      <c r="T6" s="71"/>
      <c r="U6" s="71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42.75" customHeight="1">
      <c r="A7" s="8">
        <v>1</v>
      </c>
      <c r="B7" s="9" t="s">
        <v>14</v>
      </c>
      <c r="C7" s="10">
        <f>'April 2022  '!H7</f>
        <v>161.04000000000065</v>
      </c>
      <c r="D7" s="10">
        <v>47.73</v>
      </c>
      <c r="E7" s="10">
        <f>'April 2022  '!E7+'May 2022'!D7</f>
        <v>47.73</v>
      </c>
      <c r="F7" s="10">
        <v>0</v>
      </c>
      <c r="G7" s="10">
        <f>'April 2022  '!G7+'May 2022'!F7</f>
        <v>0</v>
      </c>
      <c r="H7" s="10">
        <f>C7+D7-F7</f>
        <v>208.77000000000064</v>
      </c>
      <c r="I7" s="10">
        <f>'April 2022  '!N7</f>
        <v>130.96499999999995</v>
      </c>
      <c r="J7" s="10">
        <v>0.46</v>
      </c>
      <c r="K7" s="10">
        <f>'April 2022  '!K7+'May 2022'!J7</f>
        <v>0.62</v>
      </c>
      <c r="L7" s="10">
        <v>0</v>
      </c>
      <c r="M7" s="10">
        <f>'April 2022  '!M7+'May 2022'!L7</f>
        <v>0</v>
      </c>
      <c r="N7" s="10">
        <f>I7+J7-L7</f>
        <v>131.42499999999995</v>
      </c>
      <c r="O7" s="11">
        <f>'April 2022  '!T7</f>
        <v>284.1400000000001</v>
      </c>
      <c r="P7" s="10">
        <v>0</v>
      </c>
      <c r="Q7" s="10">
        <f>'April 2022  '!Q7+'May 2022'!P7</f>
        <v>0.46</v>
      </c>
      <c r="R7" s="10">
        <v>0</v>
      </c>
      <c r="S7" s="10">
        <f>'April 2022  '!S7+'May 2022'!R7</f>
        <v>0</v>
      </c>
      <c r="T7" s="11">
        <f>O7+P7-R7</f>
        <v>284.1400000000001</v>
      </c>
      <c r="U7" s="11">
        <f>H7+N7+T7</f>
        <v>624.33500000000072</v>
      </c>
      <c r="V7" s="12"/>
      <c r="W7" s="12"/>
    </row>
    <row r="8" spans="1:183" ht="42.75" customHeight="1">
      <c r="A8" s="8">
        <v>2</v>
      </c>
      <c r="B8" s="9" t="s">
        <v>15</v>
      </c>
      <c r="C8" s="10">
        <f>'April 2022  '!H8</f>
        <v>497.47500000000002</v>
      </c>
      <c r="D8" s="10">
        <v>0.09</v>
      </c>
      <c r="E8" s="10">
        <f>'April 2022  '!E8+'May 2022'!D8</f>
        <v>0.09</v>
      </c>
      <c r="F8" s="10">
        <v>0</v>
      </c>
      <c r="G8" s="10">
        <f>'April 2022  '!G8+'May 2022'!F8</f>
        <v>0</v>
      </c>
      <c r="H8" s="10">
        <f t="shared" ref="H8:H53" si="0">C8+D8-F8</f>
        <v>497.565</v>
      </c>
      <c r="I8" s="10">
        <f>'April 2022  '!N8</f>
        <v>120.908</v>
      </c>
      <c r="J8" s="10">
        <v>0.32400000000000001</v>
      </c>
      <c r="K8" s="10">
        <f>'April 2022  '!K8+'May 2022'!J8</f>
        <v>1.202</v>
      </c>
      <c r="L8" s="10">
        <v>0</v>
      </c>
      <c r="M8" s="10">
        <f>'April 2022  '!M8+'May 2022'!L8</f>
        <v>0</v>
      </c>
      <c r="N8" s="10">
        <f t="shared" ref="N8:N48" si="1">I8+J8-L8</f>
        <v>121.232</v>
      </c>
      <c r="O8" s="11">
        <f>'April 2022  '!T8</f>
        <v>204.95000000000005</v>
      </c>
      <c r="P8" s="10">
        <v>17.32</v>
      </c>
      <c r="Q8" s="10">
        <f>'April 2022  '!Q8+'May 2022'!P8</f>
        <v>34.629999999999995</v>
      </c>
      <c r="R8" s="10">
        <v>0</v>
      </c>
      <c r="S8" s="10">
        <f>'April 2022  '!S8+'May 2022'!R8</f>
        <v>0</v>
      </c>
      <c r="T8" s="11">
        <f t="shared" ref="T8:T48" si="2">O8+P8-R8</f>
        <v>222.27000000000004</v>
      </c>
      <c r="U8" s="11">
        <f t="shared" ref="U8:U48" si="3">H8+N8+T8</f>
        <v>841.06700000000001</v>
      </c>
      <c r="V8" s="12"/>
      <c r="W8" s="12"/>
    </row>
    <row r="9" spans="1:183" ht="42.75" customHeight="1">
      <c r="A9" s="8">
        <v>3</v>
      </c>
      <c r="B9" s="9" t="s">
        <v>16</v>
      </c>
      <c r="C9" s="10">
        <f>'April 2022  '!H9</f>
        <v>743.9599999999997</v>
      </c>
      <c r="D9" s="10">
        <v>0</v>
      </c>
      <c r="E9" s="10">
        <f>'April 2022  '!E9+'May 2022'!D9</f>
        <v>0</v>
      </c>
      <c r="F9" s="10">
        <v>90</v>
      </c>
      <c r="G9" s="10">
        <f>'April 2022  '!G9+'May 2022'!F9</f>
        <v>90</v>
      </c>
      <c r="H9" s="10">
        <f t="shared" si="0"/>
        <v>653.9599999999997</v>
      </c>
      <c r="I9" s="10">
        <f>'April 2022  '!N9</f>
        <v>198.21300000000005</v>
      </c>
      <c r="J9" s="10">
        <f>0.59+0.42</f>
        <v>1.01</v>
      </c>
      <c r="K9" s="10">
        <f>'April 2022  '!K9+'May 2022'!J9</f>
        <v>1.8900000000000001</v>
      </c>
      <c r="L9" s="10">
        <v>0</v>
      </c>
      <c r="M9" s="10">
        <f>'April 2022  '!M9+'May 2022'!L9</f>
        <v>0</v>
      </c>
      <c r="N9" s="10">
        <f t="shared" si="1"/>
        <v>199.22300000000004</v>
      </c>
      <c r="O9" s="11">
        <f>'April 2022  '!T9</f>
        <v>157.63999999999999</v>
      </c>
      <c r="P9" s="10">
        <v>0</v>
      </c>
      <c r="Q9" s="10">
        <f>'April 2022  '!Q9+'May 2022'!P9</f>
        <v>16.2</v>
      </c>
      <c r="R9" s="10">
        <v>0</v>
      </c>
      <c r="S9" s="10">
        <f>'April 2022  '!S9+'May 2022'!R9</f>
        <v>0</v>
      </c>
      <c r="T9" s="11">
        <f t="shared" si="2"/>
        <v>157.63999999999999</v>
      </c>
      <c r="U9" s="11">
        <f t="shared" si="3"/>
        <v>1010.8229999999998</v>
      </c>
      <c r="V9" s="12"/>
      <c r="W9" s="12"/>
    </row>
    <row r="10" spans="1:183" ht="42.75" customHeight="1">
      <c r="A10" s="8">
        <v>4</v>
      </c>
      <c r="B10" s="13" t="s">
        <v>17</v>
      </c>
      <c r="C10" s="10">
        <f>'April 2022  '!H10</f>
        <v>0</v>
      </c>
      <c r="D10" s="10">
        <v>0</v>
      </c>
      <c r="E10" s="10">
        <f>'April 2022  '!E10+'May 2022'!D10</f>
        <v>0</v>
      </c>
      <c r="F10" s="10">
        <v>0</v>
      </c>
      <c r="G10" s="10">
        <f>'April 2022  '!G10+'May 2022'!F10</f>
        <v>0</v>
      </c>
      <c r="H10" s="10">
        <f t="shared" si="0"/>
        <v>0</v>
      </c>
      <c r="I10" s="10">
        <f>'April 2022  '!N10</f>
        <v>142.10400000000007</v>
      </c>
      <c r="J10" s="10">
        <v>0.15</v>
      </c>
      <c r="K10" s="10">
        <f>'April 2022  '!K10+'May 2022'!J10</f>
        <v>0.22</v>
      </c>
      <c r="L10" s="10">
        <v>0</v>
      </c>
      <c r="M10" s="10">
        <f>'April 2022  '!M10+'May 2022'!L10</f>
        <v>0</v>
      </c>
      <c r="N10" s="10">
        <f t="shared" si="1"/>
        <v>142.25400000000008</v>
      </c>
      <c r="O10" s="11">
        <f>'April 2022  '!T10</f>
        <v>233.16999999999996</v>
      </c>
      <c r="P10" s="10">
        <v>0</v>
      </c>
      <c r="Q10" s="10">
        <f>'April 2022  '!Q10+'May 2022'!P10</f>
        <v>0</v>
      </c>
      <c r="R10" s="10">
        <v>0</v>
      </c>
      <c r="S10" s="10">
        <f>'April 2022  '!S10+'May 2022'!R10</f>
        <v>0</v>
      </c>
      <c r="T10" s="11">
        <f t="shared" si="2"/>
        <v>233.16999999999996</v>
      </c>
      <c r="U10" s="11">
        <f t="shared" si="3"/>
        <v>375.42400000000004</v>
      </c>
      <c r="V10" s="12"/>
      <c r="W10" s="12"/>
    </row>
    <row r="11" spans="1:183" s="17" customFormat="1" ht="42.75" customHeight="1">
      <c r="A11" s="14"/>
      <c r="B11" s="15" t="s">
        <v>18</v>
      </c>
      <c r="C11" s="16">
        <f>SUM(C7:C10)</f>
        <v>1402.4750000000004</v>
      </c>
      <c r="D11" s="16">
        <f t="shared" ref="D11:U11" si="4">SUM(D7:D10)</f>
        <v>47.82</v>
      </c>
      <c r="E11" s="16">
        <f t="shared" si="4"/>
        <v>47.82</v>
      </c>
      <c r="F11" s="16">
        <f t="shared" si="4"/>
        <v>90</v>
      </c>
      <c r="G11" s="16">
        <f t="shared" si="4"/>
        <v>90</v>
      </c>
      <c r="H11" s="16">
        <f t="shared" si="4"/>
        <v>1360.2950000000003</v>
      </c>
      <c r="I11" s="16">
        <f t="shared" si="4"/>
        <v>592.19000000000005</v>
      </c>
      <c r="J11" s="16">
        <f t="shared" si="4"/>
        <v>1.944</v>
      </c>
      <c r="K11" s="16">
        <f t="shared" si="4"/>
        <v>3.9320000000000004</v>
      </c>
      <c r="L11" s="16">
        <f t="shared" si="4"/>
        <v>0</v>
      </c>
      <c r="M11" s="16">
        <f t="shared" si="4"/>
        <v>0</v>
      </c>
      <c r="N11" s="16">
        <f t="shared" si="4"/>
        <v>594.13400000000001</v>
      </c>
      <c r="O11" s="16">
        <f t="shared" si="4"/>
        <v>879.90000000000009</v>
      </c>
      <c r="P11" s="16">
        <f t="shared" si="4"/>
        <v>17.32</v>
      </c>
      <c r="Q11" s="16">
        <f t="shared" si="4"/>
        <v>51.289999999999992</v>
      </c>
      <c r="R11" s="16">
        <f t="shared" si="4"/>
        <v>0</v>
      </c>
      <c r="S11" s="16">
        <f t="shared" si="4"/>
        <v>0</v>
      </c>
      <c r="T11" s="16">
        <f t="shared" si="4"/>
        <v>897.22000000000014</v>
      </c>
      <c r="U11" s="16">
        <f t="shared" si="4"/>
        <v>2851.6490000000003</v>
      </c>
      <c r="V11" s="59"/>
      <c r="W11" s="59"/>
    </row>
    <row r="12" spans="1:183" ht="42.75" customHeight="1">
      <c r="A12" s="8">
        <v>5</v>
      </c>
      <c r="B12" s="9" t="s">
        <v>19</v>
      </c>
      <c r="C12" s="10">
        <f>'April 2022  '!H12</f>
        <v>1653.4899999999991</v>
      </c>
      <c r="D12" s="10">
        <v>0</v>
      </c>
      <c r="E12" s="10">
        <f>'April 2022  '!E12+'May 2022'!D12</f>
        <v>0</v>
      </c>
      <c r="F12" s="10">
        <v>0</v>
      </c>
      <c r="G12" s="10">
        <f>'April 2022  '!G12+'May 2022'!F12</f>
        <v>0</v>
      </c>
      <c r="H12" s="10">
        <f t="shared" si="0"/>
        <v>1653.4899999999991</v>
      </c>
      <c r="I12" s="10">
        <f>'April 2022  '!N12</f>
        <v>121.69300000000001</v>
      </c>
      <c r="J12" s="10">
        <v>0.4</v>
      </c>
      <c r="K12" s="10">
        <f>'April 2022  '!K12+'May 2022'!J12</f>
        <v>0.46</v>
      </c>
      <c r="L12" s="10">
        <v>0</v>
      </c>
      <c r="M12" s="10">
        <f>'April 2022  '!M12+'May 2022'!L12</f>
        <v>0</v>
      </c>
      <c r="N12" s="10">
        <f t="shared" si="1"/>
        <v>122.09300000000002</v>
      </c>
      <c r="O12" s="11">
        <f>'April 2022  '!T12</f>
        <v>610.4</v>
      </c>
      <c r="P12" s="10">
        <v>0</v>
      </c>
      <c r="Q12" s="10">
        <f>'April 2022  '!Q12+'May 2022'!P12</f>
        <v>31.49</v>
      </c>
      <c r="R12" s="10">
        <v>0</v>
      </c>
      <c r="S12" s="10">
        <f>'April 2022  '!S12+'May 2022'!R12</f>
        <v>0</v>
      </c>
      <c r="T12" s="11">
        <f t="shared" si="2"/>
        <v>610.4</v>
      </c>
      <c r="U12" s="11">
        <f t="shared" si="3"/>
        <v>2385.9829999999993</v>
      </c>
      <c r="V12" s="12"/>
      <c r="W12" s="12"/>
    </row>
    <row r="13" spans="1:183" ht="42.75" customHeight="1">
      <c r="A13" s="8">
        <v>6</v>
      </c>
      <c r="B13" s="9" t="s">
        <v>20</v>
      </c>
      <c r="C13" s="10">
        <f>'April 2022  '!H13</f>
        <v>1023.7699999999998</v>
      </c>
      <c r="D13" s="10">
        <v>0</v>
      </c>
      <c r="E13" s="10">
        <f>'April 2022  '!E13+'May 2022'!D13</f>
        <v>0</v>
      </c>
      <c r="F13" s="10">
        <v>0</v>
      </c>
      <c r="G13" s="10">
        <f>'April 2022  '!G13+'May 2022'!F13</f>
        <v>0</v>
      </c>
      <c r="H13" s="10">
        <f t="shared" si="0"/>
        <v>1023.7699999999998</v>
      </c>
      <c r="I13" s="10">
        <f>'April 2022  '!N13</f>
        <v>148.83400000000009</v>
      </c>
      <c r="J13" s="10">
        <v>1.1200000000000001</v>
      </c>
      <c r="K13" s="10">
        <f>'April 2022  '!K13+'May 2022'!J13</f>
        <v>1.6400000000000001</v>
      </c>
      <c r="L13" s="10">
        <v>0</v>
      </c>
      <c r="M13" s="10">
        <f>'April 2022  '!M13+'May 2022'!L13</f>
        <v>0</v>
      </c>
      <c r="N13" s="10">
        <f t="shared" si="1"/>
        <v>149.95400000000009</v>
      </c>
      <c r="O13" s="11">
        <f>'April 2022  '!T13</f>
        <v>87.2</v>
      </c>
      <c r="P13" s="10">
        <v>0</v>
      </c>
      <c r="Q13" s="10">
        <f>'April 2022  '!Q13+'May 2022'!P13</f>
        <v>0.67</v>
      </c>
      <c r="R13" s="10">
        <v>0</v>
      </c>
      <c r="S13" s="10">
        <f>'April 2022  '!S13+'May 2022'!R13</f>
        <v>0</v>
      </c>
      <c r="T13" s="11">
        <f t="shared" si="2"/>
        <v>87.2</v>
      </c>
      <c r="U13" s="11">
        <f t="shared" si="3"/>
        <v>1260.924</v>
      </c>
      <c r="V13" s="12"/>
      <c r="W13" s="12"/>
    </row>
    <row r="14" spans="1:183" ht="42.75" customHeight="1">
      <c r="A14" s="8">
        <v>7</v>
      </c>
      <c r="B14" s="9" t="s">
        <v>21</v>
      </c>
      <c r="C14" s="10">
        <f>'April 2022  '!H14</f>
        <v>2084.5799999999995</v>
      </c>
      <c r="D14" s="10">
        <v>0</v>
      </c>
      <c r="E14" s="10">
        <f>'April 2022  '!E14+'May 2022'!D14</f>
        <v>0</v>
      </c>
      <c r="F14" s="10">
        <v>0</v>
      </c>
      <c r="G14" s="10">
        <f>'April 2022  '!G14+'May 2022'!F14</f>
        <v>0</v>
      </c>
      <c r="H14" s="10">
        <f t="shared" si="0"/>
        <v>2084.5799999999995</v>
      </c>
      <c r="I14" s="10">
        <f>'April 2022  '!N14</f>
        <v>194.39399999999998</v>
      </c>
      <c r="J14" s="10">
        <v>0.28999999999999998</v>
      </c>
      <c r="K14" s="10">
        <f>'April 2022  '!K14+'May 2022'!J14</f>
        <v>0.83000000000000007</v>
      </c>
      <c r="L14" s="10">
        <v>0</v>
      </c>
      <c r="M14" s="10">
        <f>'April 2022  '!M14+'May 2022'!L14</f>
        <v>0</v>
      </c>
      <c r="N14" s="10">
        <f t="shared" si="1"/>
        <v>194.68399999999997</v>
      </c>
      <c r="O14" s="11">
        <f>'April 2022  '!T14</f>
        <v>383.76999999999992</v>
      </c>
      <c r="P14" s="10">
        <v>0.12</v>
      </c>
      <c r="Q14" s="10">
        <f>'April 2022  '!Q14+'May 2022'!P14</f>
        <v>31.73</v>
      </c>
      <c r="R14" s="10">
        <v>0</v>
      </c>
      <c r="S14" s="10">
        <f>'April 2022  '!S14+'May 2022'!R14</f>
        <v>0</v>
      </c>
      <c r="T14" s="11">
        <f t="shared" si="2"/>
        <v>383.88999999999993</v>
      </c>
      <c r="U14" s="11">
        <f t="shared" si="3"/>
        <v>2663.1539999999991</v>
      </c>
      <c r="V14" s="12"/>
      <c r="W14" s="12"/>
    </row>
    <row r="15" spans="1:183" s="17" customFormat="1" ht="42.75" customHeight="1">
      <c r="A15" s="14" t="s">
        <v>22</v>
      </c>
      <c r="B15" s="15" t="s">
        <v>23</v>
      </c>
      <c r="C15" s="16">
        <f>SUM(C12:C14)</f>
        <v>4761.8399999999983</v>
      </c>
      <c r="D15" s="16">
        <f t="shared" ref="D15:U15" si="5">SUM(D12:D14)</f>
        <v>0</v>
      </c>
      <c r="E15" s="16">
        <f t="shared" si="5"/>
        <v>0</v>
      </c>
      <c r="F15" s="16">
        <f t="shared" si="5"/>
        <v>0</v>
      </c>
      <c r="G15" s="16">
        <f t="shared" si="5"/>
        <v>0</v>
      </c>
      <c r="H15" s="16">
        <f t="shared" si="5"/>
        <v>4761.8399999999983</v>
      </c>
      <c r="I15" s="16">
        <f t="shared" si="5"/>
        <v>464.92100000000005</v>
      </c>
      <c r="J15" s="16">
        <f t="shared" si="5"/>
        <v>1.81</v>
      </c>
      <c r="K15" s="16">
        <f t="shared" si="5"/>
        <v>2.93</v>
      </c>
      <c r="L15" s="16">
        <f t="shared" si="5"/>
        <v>0</v>
      </c>
      <c r="M15" s="16">
        <f t="shared" si="5"/>
        <v>0</v>
      </c>
      <c r="N15" s="16">
        <f t="shared" si="5"/>
        <v>466.73100000000011</v>
      </c>
      <c r="O15" s="16">
        <f t="shared" si="5"/>
        <v>1081.3699999999999</v>
      </c>
      <c r="P15" s="16">
        <f t="shared" si="5"/>
        <v>0.12</v>
      </c>
      <c r="Q15" s="16">
        <f t="shared" si="5"/>
        <v>63.89</v>
      </c>
      <c r="R15" s="16">
        <f t="shared" si="5"/>
        <v>0</v>
      </c>
      <c r="S15" s="16">
        <f t="shared" si="5"/>
        <v>0</v>
      </c>
      <c r="T15" s="16">
        <f t="shared" si="5"/>
        <v>1081.49</v>
      </c>
      <c r="U15" s="16">
        <f t="shared" si="5"/>
        <v>6310.0609999999979</v>
      </c>
      <c r="V15" s="59"/>
      <c r="W15" s="59"/>
    </row>
    <row r="16" spans="1:183" ht="42.75" customHeight="1">
      <c r="A16" s="8">
        <v>8</v>
      </c>
      <c r="B16" s="9" t="s">
        <v>24</v>
      </c>
      <c r="C16" s="10">
        <f>'April 2022  '!H16</f>
        <v>1746.7819999999992</v>
      </c>
      <c r="D16" s="10">
        <v>0.92</v>
      </c>
      <c r="E16" s="10">
        <f>'April 2022  '!E16+'May 2022'!D16</f>
        <v>1.0900000000000001</v>
      </c>
      <c r="F16" s="10">
        <v>0.75</v>
      </c>
      <c r="G16" s="10">
        <f>'April 2022  '!G16+'May 2022'!F16</f>
        <v>0.75</v>
      </c>
      <c r="H16" s="10">
        <f t="shared" si="0"/>
        <v>1746.9519999999993</v>
      </c>
      <c r="I16" s="10">
        <f>'April 2022  '!N16</f>
        <v>111.07000000000002</v>
      </c>
      <c r="J16" s="10">
        <v>0.05</v>
      </c>
      <c r="K16" s="10">
        <f>'April 2022  '!K16+'May 2022'!J16</f>
        <v>0.1</v>
      </c>
      <c r="L16" s="10">
        <v>0</v>
      </c>
      <c r="M16" s="10">
        <f>'April 2022  '!M16+'May 2022'!L16</f>
        <v>0</v>
      </c>
      <c r="N16" s="10">
        <f t="shared" si="1"/>
        <v>111.12000000000002</v>
      </c>
      <c r="O16" s="11">
        <f>'April 2022  '!T16</f>
        <v>111.62899999999999</v>
      </c>
      <c r="P16" s="10">
        <v>0.57999999999999996</v>
      </c>
      <c r="Q16" s="10">
        <f>'April 2022  '!Q16+'May 2022'!P16</f>
        <v>0.80999999999999994</v>
      </c>
      <c r="R16" s="10">
        <v>0</v>
      </c>
      <c r="S16" s="10">
        <f>'April 2022  '!S16+'May 2022'!R16</f>
        <v>0</v>
      </c>
      <c r="T16" s="11">
        <f t="shared" si="2"/>
        <v>112.20899999999999</v>
      </c>
      <c r="U16" s="11">
        <f t="shared" si="3"/>
        <v>1970.2809999999995</v>
      </c>
      <c r="V16" s="12"/>
      <c r="W16" s="12"/>
    </row>
    <row r="17" spans="1:23" ht="57.75" customHeight="1">
      <c r="A17" s="8">
        <v>9</v>
      </c>
      <c r="B17" s="9" t="s">
        <v>25</v>
      </c>
      <c r="C17" s="10">
        <f>'April 2022  '!H17</f>
        <v>199.43399999999986</v>
      </c>
      <c r="D17" s="10">
        <v>0</v>
      </c>
      <c r="E17" s="10">
        <f>'April 2022  '!E17+'May 2022'!D17</f>
        <v>0</v>
      </c>
      <c r="F17" s="10">
        <v>0</v>
      </c>
      <c r="G17" s="10">
        <f>'April 2022  '!G17+'May 2022'!F17</f>
        <v>0</v>
      </c>
      <c r="H17" s="10">
        <f t="shared" si="0"/>
        <v>199.43399999999986</v>
      </c>
      <c r="I17" s="10">
        <f>'April 2022  '!N17</f>
        <v>22.086999999999993</v>
      </c>
      <c r="J17" s="10">
        <v>1</v>
      </c>
      <c r="K17" s="10">
        <f>'April 2022  '!K17+'May 2022'!J17</f>
        <v>1.01</v>
      </c>
      <c r="L17" s="10">
        <v>0</v>
      </c>
      <c r="M17" s="10">
        <f>'April 2022  '!M17+'May 2022'!L17</f>
        <v>0</v>
      </c>
      <c r="N17" s="10">
        <f t="shared" si="1"/>
        <v>23.086999999999993</v>
      </c>
      <c r="O17" s="11">
        <f>'April 2022  '!T17</f>
        <v>430.20100000000002</v>
      </c>
      <c r="P17" s="10">
        <v>0</v>
      </c>
      <c r="Q17" s="10">
        <f>'April 2022  '!Q17+'May 2022'!P17</f>
        <v>21.93</v>
      </c>
      <c r="R17" s="10">
        <v>0</v>
      </c>
      <c r="S17" s="10">
        <f>'April 2022  '!S17+'May 2022'!R17</f>
        <v>0</v>
      </c>
      <c r="T17" s="11">
        <f t="shared" si="2"/>
        <v>430.20100000000002</v>
      </c>
      <c r="U17" s="11">
        <f t="shared" si="3"/>
        <v>652.72199999999987</v>
      </c>
      <c r="V17" s="12"/>
      <c r="W17" s="12"/>
    </row>
    <row r="18" spans="1:23" ht="42.75" customHeight="1">
      <c r="A18" s="8">
        <v>10</v>
      </c>
      <c r="B18" s="9" t="s">
        <v>26</v>
      </c>
      <c r="C18" s="10">
        <f>'April 2022  '!H18</f>
        <v>669.86499999999933</v>
      </c>
      <c r="D18" s="10">
        <v>0</v>
      </c>
      <c r="E18" s="10">
        <f>'April 2022  '!E18+'May 2022'!D18</f>
        <v>0</v>
      </c>
      <c r="F18" s="10">
        <v>0</v>
      </c>
      <c r="G18" s="10">
        <f>'April 2022  '!G18+'May 2022'!F18</f>
        <v>0</v>
      </c>
      <c r="H18" s="10">
        <f t="shared" si="0"/>
        <v>669.86499999999933</v>
      </c>
      <c r="I18" s="10">
        <f>'April 2022  '!N18</f>
        <v>16.839999999999989</v>
      </c>
      <c r="J18" s="10">
        <v>0</v>
      </c>
      <c r="K18" s="10">
        <f>'April 2022  '!K18+'May 2022'!J18</f>
        <v>0.47</v>
      </c>
      <c r="L18" s="10">
        <v>0</v>
      </c>
      <c r="M18" s="10">
        <f>'April 2022  '!M18+'May 2022'!L18</f>
        <v>0</v>
      </c>
      <c r="N18" s="10">
        <f t="shared" si="1"/>
        <v>16.839999999999989</v>
      </c>
      <c r="O18" s="11">
        <f>'April 2022  '!T18</f>
        <v>217.12799999999999</v>
      </c>
      <c r="P18" s="10">
        <v>0</v>
      </c>
      <c r="Q18" s="10">
        <f>'April 2022  '!Q18+'May 2022'!P18</f>
        <v>22.229999999999997</v>
      </c>
      <c r="R18" s="10">
        <v>0</v>
      </c>
      <c r="S18" s="10">
        <f>'April 2022  '!S18+'May 2022'!R18</f>
        <v>0</v>
      </c>
      <c r="T18" s="11">
        <f t="shared" si="2"/>
        <v>217.12799999999999</v>
      </c>
      <c r="U18" s="11">
        <f t="shared" si="3"/>
        <v>903.8329999999994</v>
      </c>
      <c r="V18" s="12"/>
      <c r="W18" s="12"/>
    </row>
    <row r="19" spans="1:23" s="17" customFormat="1" ht="42.75" customHeight="1">
      <c r="A19" s="14"/>
      <c r="B19" s="15" t="s">
        <v>27</v>
      </c>
      <c r="C19" s="16">
        <f>SUM(C16:C18)</f>
        <v>2616.0809999999983</v>
      </c>
      <c r="D19" s="16">
        <f t="shared" ref="D19:U19" si="6">SUM(D16:D18)</f>
        <v>0.92</v>
      </c>
      <c r="E19" s="16">
        <f t="shared" si="6"/>
        <v>1.0900000000000001</v>
      </c>
      <c r="F19" s="16">
        <f t="shared" si="6"/>
        <v>0.75</v>
      </c>
      <c r="G19" s="16">
        <f t="shared" si="6"/>
        <v>0.75</v>
      </c>
      <c r="H19" s="16">
        <f t="shared" si="6"/>
        <v>2616.2509999999984</v>
      </c>
      <c r="I19" s="16">
        <f t="shared" si="6"/>
        <v>149.99700000000001</v>
      </c>
      <c r="J19" s="16">
        <f t="shared" si="6"/>
        <v>1.05</v>
      </c>
      <c r="K19" s="16">
        <f t="shared" si="6"/>
        <v>1.58</v>
      </c>
      <c r="L19" s="16">
        <f t="shared" si="6"/>
        <v>0</v>
      </c>
      <c r="M19" s="16">
        <f t="shared" si="6"/>
        <v>0</v>
      </c>
      <c r="N19" s="16">
        <f t="shared" si="6"/>
        <v>151.04700000000003</v>
      </c>
      <c r="O19" s="16">
        <f t="shared" si="6"/>
        <v>758.95800000000008</v>
      </c>
      <c r="P19" s="16">
        <f t="shared" si="6"/>
        <v>0.57999999999999996</v>
      </c>
      <c r="Q19" s="16">
        <f t="shared" si="6"/>
        <v>44.97</v>
      </c>
      <c r="R19" s="16">
        <f t="shared" si="6"/>
        <v>0</v>
      </c>
      <c r="S19" s="16">
        <f t="shared" si="6"/>
        <v>0</v>
      </c>
      <c r="T19" s="16">
        <f t="shared" si="6"/>
        <v>759.53800000000001</v>
      </c>
      <c r="U19" s="16">
        <f t="shared" si="6"/>
        <v>3526.8359999999984</v>
      </c>
      <c r="V19" s="59"/>
      <c r="W19" s="59"/>
    </row>
    <row r="20" spans="1:23" ht="42.75" customHeight="1">
      <c r="A20" s="8">
        <v>11</v>
      </c>
      <c r="B20" s="9" t="s">
        <v>28</v>
      </c>
      <c r="C20" s="10">
        <f>'April 2022  '!H20</f>
        <v>1204.3949999999993</v>
      </c>
      <c r="D20" s="10">
        <v>0</v>
      </c>
      <c r="E20" s="10">
        <f>'April 2022  '!E20+'May 2022'!D20</f>
        <v>0.85</v>
      </c>
      <c r="F20" s="10">
        <v>0</v>
      </c>
      <c r="G20" s="10">
        <f>'April 2022  '!G20+'May 2022'!F20</f>
        <v>0</v>
      </c>
      <c r="H20" s="10">
        <f t="shared" si="0"/>
        <v>1204.3949999999993</v>
      </c>
      <c r="I20" s="10">
        <f>'April 2022  '!N20</f>
        <v>152.70100000000002</v>
      </c>
      <c r="J20" s="10">
        <v>0.43</v>
      </c>
      <c r="K20" s="10">
        <f>'April 2022  '!K20+'May 2022'!J20</f>
        <v>0.83000000000000007</v>
      </c>
      <c r="L20" s="10">
        <v>0</v>
      </c>
      <c r="M20" s="10">
        <f>'April 2022  '!M20+'May 2022'!L20</f>
        <v>0</v>
      </c>
      <c r="N20" s="10">
        <f t="shared" si="1"/>
        <v>153.13100000000003</v>
      </c>
      <c r="O20" s="11">
        <f>'April 2022  '!T20</f>
        <v>344.64099999999991</v>
      </c>
      <c r="P20" s="10">
        <v>0</v>
      </c>
      <c r="Q20" s="10">
        <f>'April 2022  '!Q20+'May 2022'!P20</f>
        <v>2.71</v>
      </c>
      <c r="R20" s="10">
        <v>0</v>
      </c>
      <c r="S20" s="10">
        <f>'April 2022  '!S20+'May 2022'!R20</f>
        <v>0</v>
      </c>
      <c r="T20" s="11">
        <f t="shared" si="2"/>
        <v>344.64099999999991</v>
      </c>
      <c r="U20" s="11">
        <f t="shared" si="3"/>
        <v>1702.1669999999992</v>
      </c>
      <c r="V20" s="12"/>
      <c r="W20" s="12"/>
    </row>
    <row r="21" spans="1:23" ht="42.75" customHeight="1">
      <c r="A21" s="8">
        <v>12</v>
      </c>
      <c r="B21" s="9" t="s">
        <v>29</v>
      </c>
      <c r="C21" s="10">
        <f>'April 2022  '!H21</f>
        <v>142.68999999999988</v>
      </c>
      <c r="D21" s="10">
        <v>0</v>
      </c>
      <c r="E21" s="10">
        <f>'April 2022  '!E21+'May 2022'!D21</f>
        <v>0</v>
      </c>
      <c r="F21" s="10">
        <v>0</v>
      </c>
      <c r="G21" s="10">
        <f>'April 2022  '!G21+'May 2022'!F21</f>
        <v>0</v>
      </c>
      <c r="H21" s="10">
        <f t="shared" si="0"/>
        <v>142.68999999999988</v>
      </c>
      <c r="I21" s="10">
        <f>'April 2022  '!N21</f>
        <v>50.413000000000018</v>
      </c>
      <c r="J21" s="10">
        <v>0.02</v>
      </c>
      <c r="K21" s="10">
        <f>'April 2022  '!K21+'May 2022'!J21</f>
        <v>0.27</v>
      </c>
      <c r="L21" s="10">
        <v>0</v>
      </c>
      <c r="M21" s="10">
        <f>'April 2022  '!M21+'May 2022'!L21</f>
        <v>0</v>
      </c>
      <c r="N21" s="10">
        <f t="shared" si="1"/>
        <v>50.433000000000021</v>
      </c>
      <c r="O21" s="11">
        <f>'April 2022  '!T21</f>
        <v>266.5</v>
      </c>
      <c r="P21" s="10">
        <v>0</v>
      </c>
      <c r="Q21" s="10">
        <f>'April 2022  '!Q21+'May 2022'!P21</f>
        <v>0</v>
      </c>
      <c r="R21" s="10">
        <v>0</v>
      </c>
      <c r="S21" s="10">
        <f>'April 2022  '!S21+'May 2022'!R21</f>
        <v>0</v>
      </c>
      <c r="T21" s="11">
        <f t="shared" si="2"/>
        <v>266.5</v>
      </c>
      <c r="U21" s="11">
        <f t="shared" si="3"/>
        <v>459.62299999999993</v>
      </c>
      <c r="V21" s="12"/>
      <c r="W21" s="12"/>
    </row>
    <row r="22" spans="1:23" ht="42.75" customHeight="1">
      <c r="A22" s="8">
        <v>13</v>
      </c>
      <c r="B22" s="9" t="s">
        <v>30</v>
      </c>
      <c r="C22" s="10">
        <f>'April 2022  '!H22</f>
        <v>27.069999999999879</v>
      </c>
      <c r="D22" s="10">
        <v>0</v>
      </c>
      <c r="E22" s="10">
        <f>'April 2022  '!E22+'May 2022'!D22</f>
        <v>0</v>
      </c>
      <c r="F22" s="10">
        <v>0</v>
      </c>
      <c r="G22" s="10">
        <f>'April 2022  '!G22+'May 2022'!F22</f>
        <v>0</v>
      </c>
      <c r="H22" s="10">
        <f t="shared" si="0"/>
        <v>27.069999999999879</v>
      </c>
      <c r="I22" s="10">
        <f>'April 2022  '!N22</f>
        <v>15.600000000000005</v>
      </c>
      <c r="J22" s="10">
        <v>0.02</v>
      </c>
      <c r="K22" s="10">
        <f>'April 2022  '!K22+'May 2022'!J22</f>
        <v>0.02</v>
      </c>
      <c r="L22" s="10">
        <v>0</v>
      </c>
      <c r="M22" s="10">
        <f>'April 2022  '!M22+'May 2022'!L22</f>
        <v>0</v>
      </c>
      <c r="N22" s="10">
        <f t="shared" si="1"/>
        <v>15.620000000000005</v>
      </c>
      <c r="O22" s="11">
        <f>'April 2022  '!T22</f>
        <v>671.81</v>
      </c>
      <c r="P22" s="10">
        <v>0.14000000000000001</v>
      </c>
      <c r="Q22" s="10">
        <f>'April 2022  '!Q22+'May 2022'!P22</f>
        <v>0.44</v>
      </c>
      <c r="R22" s="10">
        <v>0</v>
      </c>
      <c r="S22" s="10">
        <f>'April 2022  '!S22+'May 2022'!R22</f>
        <v>0</v>
      </c>
      <c r="T22" s="11">
        <f t="shared" si="2"/>
        <v>671.94999999999993</v>
      </c>
      <c r="U22" s="11">
        <f t="shared" si="3"/>
        <v>714.63999999999987</v>
      </c>
      <c r="V22" s="12"/>
      <c r="W22" s="12"/>
    </row>
    <row r="23" spans="1:23" ht="42.75" customHeight="1">
      <c r="A23" s="8">
        <v>14</v>
      </c>
      <c r="B23" s="9" t="s">
        <v>31</v>
      </c>
      <c r="C23" s="10">
        <f>'April 2022  '!H23</f>
        <v>1182.1419999999998</v>
      </c>
      <c r="D23" s="10">
        <v>0.52</v>
      </c>
      <c r="E23" s="10">
        <f>'April 2022  '!E23+'May 2022'!D23</f>
        <v>9.6999999999999993</v>
      </c>
      <c r="F23" s="10">
        <v>0</v>
      </c>
      <c r="G23" s="10">
        <f>'April 2022  '!G23+'May 2022'!F23</f>
        <v>0</v>
      </c>
      <c r="H23" s="10">
        <f t="shared" si="0"/>
        <v>1182.6619999999998</v>
      </c>
      <c r="I23" s="10">
        <f>'April 2022  '!N23</f>
        <v>15.613999999999997</v>
      </c>
      <c r="J23" s="10">
        <v>0.08</v>
      </c>
      <c r="K23" s="10">
        <f>'April 2022  '!K23+'May 2022'!J23</f>
        <v>0.4</v>
      </c>
      <c r="L23" s="10">
        <v>0</v>
      </c>
      <c r="M23" s="10">
        <f>'April 2022  '!M23+'May 2022'!L23</f>
        <v>0</v>
      </c>
      <c r="N23" s="10">
        <f t="shared" si="1"/>
        <v>15.693999999999997</v>
      </c>
      <c r="O23" s="11">
        <f>'April 2022  '!T23</f>
        <v>167.285</v>
      </c>
      <c r="P23" s="10">
        <v>81.650000000000006</v>
      </c>
      <c r="Q23" s="10">
        <f>'April 2022  '!Q23+'May 2022'!P23</f>
        <v>81.650000000000006</v>
      </c>
      <c r="R23" s="10">
        <v>0</v>
      </c>
      <c r="S23" s="10">
        <f>'April 2022  '!S23+'May 2022'!R23</f>
        <v>0</v>
      </c>
      <c r="T23" s="11">
        <f t="shared" si="2"/>
        <v>248.935</v>
      </c>
      <c r="U23" s="11">
        <f t="shared" si="3"/>
        <v>1447.2909999999997</v>
      </c>
      <c r="V23" s="12"/>
      <c r="W23" s="12"/>
    </row>
    <row r="24" spans="1:23" s="17" customFormat="1" ht="42.75" customHeight="1">
      <c r="A24" s="14"/>
      <c r="B24" s="15" t="s">
        <v>32</v>
      </c>
      <c r="C24" s="16">
        <f>SUM(C20:C23)</f>
        <v>2556.2969999999987</v>
      </c>
      <c r="D24" s="16">
        <f t="shared" ref="D24:U24" si="7">SUM(D20:D23)</f>
        <v>0.52</v>
      </c>
      <c r="E24" s="16">
        <f t="shared" si="7"/>
        <v>10.549999999999999</v>
      </c>
      <c r="F24" s="16">
        <f t="shared" si="7"/>
        <v>0</v>
      </c>
      <c r="G24" s="16">
        <f t="shared" si="7"/>
        <v>0</v>
      </c>
      <c r="H24" s="16">
        <f t="shared" si="7"/>
        <v>2556.8169999999991</v>
      </c>
      <c r="I24" s="16">
        <f t="shared" si="7"/>
        <v>234.32800000000003</v>
      </c>
      <c r="J24" s="16">
        <f t="shared" si="7"/>
        <v>0.55000000000000004</v>
      </c>
      <c r="K24" s="16">
        <f t="shared" si="7"/>
        <v>1.52</v>
      </c>
      <c r="L24" s="16">
        <f t="shared" si="7"/>
        <v>0</v>
      </c>
      <c r="M24" s="16">
        <f t="shared" si="7"/>
        <v>0</v>
      </c>
      <c r="N24" s="16">
        <f t="shared" si="7"/>
        <v>234.87800000000004</v>
      </c>
      <c r="O24" s="16">
        <f t="shared" si="7"/>
        <v>1450.2359999999999</v>
      </c>
      <c r="P24" s="16">
        <f t="shared" si="7"/>
        <v>81.790000000000006</v>
      </c>
      <c r="Q24" s="16">
        <f t="shared" si="7"/>
        <v>84.800000000000011</v>
      </c>
      <c r="R24" s="16">
        <f t="shared" si="7"/>
        <v>0</v>
      </c>
      <c r="S24" s="16">
        <f t="shared" si="7"/>
        <v>0</v>
      </c>
      <c r="T24" s="16">
        <f t="shared" si="7"/>
        <v>1532.0259999999998</v>
      </c>
      <c r="U24" s="16">
        <f t="shared" si="7"/>
        <v>4323.7209999999986</v>
      </c>
      <c r="V24" s="59"/>
      <c r="W24" s="59"/>
    </row>
    <row r="25" spans="1:23" s="17" customFormat="1" ht="42.75" customHeight="1">
      <c r="A25" s="14"/>
      <c r="B25" s="15" t="s">
        <v>33</v>
      </c>
      <c r="C25" s="16">
        <f>C24+C19+C15+C11</f>
        <v>11336.692999999996</v>
      </c>
      <c r="D25" s="16">
        <f t="shared" ref="D25:U25" si="8">D24+D19+D15+D11</f>
        <v>49.26</v>
      </c>
      <c r="E25" s="16">
        <f t="shared" si="8"/>
        <v>59.46</v>
      </c>
      <c r="F25" s="16">
        <f t="shared" si="8"/>
        <v>90.75</v>
      </c>
      <c r="G25" s="16">
        <f t="shared" si="8"/>
        <v>90.75</v>
      </c>
      <c r="H25" s="16">
        <f t="shared" si="8"/>
        <v>11295.202999999996</v>
      </c>
      <c r="I25" s="16">
        <f t="shared" si="8"/>
        <v>1441.4360000000001</v>
      </c>
      <c r="J25" s="16">
        <f t="shared" si="8"/>
        <v>5.3540000000000001</v>
      </c>
      <c r="K25" s="16">
        <f t="shared" si="8"/>
        <v>9.9619999999999997</v>
      </c>
      <c r="L25" s="16">
        <f t="shared" si="8"/>
        <v>0</v>
      </c>
      <c r="M25" s="16">
        <f t="shared" si="8"/>
        <v>0</v>
      </c>
      <c r="N25" s="16">
        <f t="shared" si="8"/>
        <v>1446.7900000000002</v>
      </c>
      <c r="O25" s="16">
        <f t="shared" si="8"/>
        <v>4170.4639999999999</v>
      </c>
      <c r="P25" s="16">
        <f t="shared" si="8"/>
        <v>99.81</v>
      </c>
      <c r="Q25" s="16">
        <f t="shared" si="8"/>
        <v>244.95000000000002</v>
      </c>
      <c r="R25" s="16">
        <f t="shared" si="8"/>
        <v>0</v>
      </c>
      <c r="S25" s="16">
        <f t="shared" si="8"/>
        <v>0</v>
      </c>
      <c r="T25" s="16">
        <f t="shared" si="8"/>
        <v>4270.2740000000003</v>
      </c>
      <c r="U25" s="16">
        <f t="shared" si="8"/>
        <v>17012.266999999996</v>
      </c>
      <c r="V25" s="59"/>
      <c r="W25" s="59"/>
    </row>
    <row r="26" spans="1:23" ht="42.75" customHeight="1">
      <c r="A26" s="8">
        <v>15</v>
      </c>
      <c r="B26" s="9" t="s">
        <v>34</v>
      </c>
      <c r="C26" s="10">
        <f>'April 2022  '!H26</f>
        <v>1189.7319999999993</v>
      </c>
      <c r="D26" s="10">
        <v>1.77</v>
      </c>
      <c r="E26" s="10">
        <f>'April 2022  '!E26+'May 2022'!D26</f>
        <v>7.8599999999999994</v>
      </c>
      <c r="F26" s="10">
        <v>0</v>
      </c>
      <c r="G26" s="10">
        <f>'April 2022  '!G26+'May 2022'!F26</f>
        <v>0</v>
      </c>
      <c r="H26" s="10">
        <f t="shared" si="0"/>
        <v>1191.5019999999993</v>
      </c>
      <c r="I26" s="10">
        <f>'April 2022  '!N26</f>
        <v>0</v>
      </c>
      <c r="J26" s="10">
        <v>0</v>
      </c>
      <c r="K26" s="10">
        <f>'April 2022  '!K26+'May 2022'!J26</f>
        <v>0</v>
      </c>
      <c r="L26" s="10">
        <v>0</v>
      </c>
      <c r="M26" s="10">
        <f>'April 2022  '!M26+'May 2022'!L26</f>
        <v>0</v>
      </c>
      <c r="N26" s="10">
        <f t="shared" si="1"/>
        <v>0</v>
      </c>
      <c r="O26" s="11">
        <f>'April 2022  '!T26</f>
        <v>129.56</v>
      </c>
      <c r="P26" s="10">
        <v>27.41</v>
      </c>
      <c r="Q26" s="10">
        <f>'April 2022  '!Q26+'May 2022'!P26</f>
        <v>27.41</v>
      </c>
      <c r="R26" s="10">
        <v>0.18</v>
      </c>
      <c r="S26" s="10">
        <f>'April 2022  '!S26+'May 2022'!R26</f>
        <v>0.18</v>
      </c>
      <c r="T26" s="11">
        <f t="shared" si="2"/>
        <v>156.79</v>
      </c>
      <c r="U26" s="11">
        <f t="shared" si="3"/>
        <v>1348.2919999999992</v>
      </c>
      <c r="V26" s="12"/>
      <c r="W26" s="12"/>
    </row>
    <row r="27" spans="1:23" ht="42.75" customHeight="1">
      <c r="A27" s="8">
        <v>16</v>
      </c>
      <c r="B27" s="9" t="s">
        <v>67</v>
      </c>
      <c r="C27" s="10">
        <f>'April 2022  '!H27</f>
        <v>10304.306999999993</v>
      </c>
      <c r="D27" s="10">
        <v>18.39</v>
      </c>
      <c r="E27" s="10">
        <f>'April 2022  '!E27+'May 2022'!D27</f>
        <v>24.51</v>
      </c>
      <c r="F27" s="10">
        <v>0</v>
      </c>
      <c r="G27" s="10">
        <f>'April 2022  '!G27+'May 2022'!F27</f>
        <v>0</v>
      </c>
      <c r="H27" s="10">
        <f t="shared" si="0"/>
        <v>10322.696999999993</v>
      </c>
      <c r="I27" s="10">
        <f>'April 2022  '!N27</f>
        <v>390.19499999999994</v>
      </c>
      <c r="J27" s="10">
        <v>0.1</v>
      </c>
      <c r="K27" s="10">
        <f>'April 2022  '!K27+'May 2022'!J27</f>
        <v>5.26</v>
      </c>
      <c r="L27" s="10">
        <v>0</v>
      </c>
      <c r="M27" s="10">
        <f>'April 2022  '!M27+'May 2022'!L27</f>
        <v>0</v>
      </c>
      <c r="N27" s="10">
        <f t="shared" si="1"/>
        <v>390.29499999999996</v>
      </c>
      <c r="O27" s="11">
        <f>'April 2022  '!T27</f>
        <v>30.140000000000008</v>
      </c>
      <c r="P27" s="10">
        <v>0</v>
      </c>
      <c r="Q27" s="10">
        <f>'April 2022  '!Q27+'May 2022'!P27</f>
        <v>0</v>
      </c>
      <c r="R27" s="10">
        <v>0</v>
      </c>
      <c r="S27" s="10">
        <f>'April 2022  '!S27+'May 2022'!R27</f>
        <v>45.21</v>
      </c>
      <c r="T27" s="11">
        <f t="shared" si="2"/>
        <v>30.140000000000008</v>
      </c>
      <c r="U27" s="11">
        <f t="shared" si="3"/>
        <v>10743.131999999992</v>
      </c>
      <c r="V27" s="12"/>
      <c r="W27" s="12"/>
    </row>
    <row r="28" spans="1:23" s="17" customFormat="1" ht="42.75" customHeight="1">
      <c r="A28" s="14"/>
      <c r="B28" s="15" t="s">
        <v>35</v>
      </c>
      <c r="C28" s="16">
        <f>SUM(C26:C27)</f>
        <v>11494.038999999993</v>
      </c>
      <c r="D28" s="16">
        <f t="shared" ref="D28:U28" si="9">SUM(D26:D27)</f>
        <v>20.16</v>
      </c>
      <c r="E28" s="16">
        <f t="shared" si="9"/>
        <v>32.370000000000005</v>
      </c>
      <c r="F28" s="16">
        <f t="shared" si="9"/>
        <v>0</v>
      </c>
      <c r="G28" s="16">
        <f t="shared" si="9"/>
        <v>0</v>
      </c>
      <c r="H28" s="16">
        <f t="shared" si="9"/>
        <v>11514.198999999991</v>
      </c>
      <c r="I28" s="16">
        <f t="shared" si="9"/>
        <v>390.19499999999994</v>
      </c>
      <c r="J28" s="16">
        <f t="shared" si="9"/>
        <v>0.1</v>
      </c>
      <c r="K28" s="16">
        <f t="shared" si="9"/>
        <v>5.26</v>
      </c>
      <c r="L28" s="16">
        <f t="shared" si="9"/>
        <v>0</v>
      </c>
      <c r="M28" s="16">
        <f t="shared" si="9"/>
        <v>0</v>
      </c>
      <c r="N28" s="16">
        <f t="shared" si="9"/>
        <v>390.29499999999996</v>
      </c>
      <c r="O28" s="16">
        <f t="shared" si="9"/>
        <v>159.70000000000002</v>
      </c>
      <c r="P28" s="16">
        <f t="shared" si="9"/>
        <v>27.41</v>
      </c>
      <c r="Q28" s="16">
        <f t="shared" si="9"/>
        <v>27.41</v>
      </c>
      <c r="R28" s="16">
        <f t="shared" si="9"/>
        <v>0.18</v>
      </c>
      <c r="S28" s="16">
        <f t="shared" si="9"/>
        <v>45.39</v>
      </c>
      <c r="T28" s="16">
        <f t="shared" si="9"/>
        <v>186.93</v>
      </c>
      <c r="U28" s="16">
        <f t="shared" si="9"/>
        <v>12091.423999999992</v>
      </c>
      <c r="V28" s="59"/>
      <c r="W28" s="59"/>
    </row>
    <row r="29" spans="1:23" ht="42.75" customHeight="1">
      <c r="A29" s="8">
        <v>17</v>
      </c>
      <c r="B29" s="9" t="s">
        <v>36</v>
      </c>
      <c r="C29" s="10">
        <f>'April 2022  '!H29</f>
        <v>4412.2130000000016</v>
      </c>
      <c r="D29" s="10">
        <v>12.78</v>
      </c>
      <c r="E29" s="10">
        <f>'April 2022  '!E29+'May 2022'!D29</f>
        <v>23.38</v>
      </c>
      <c r="F29" s="10">
        <v>0</v>
      </c>
      <c r="G29" s="10">
        <f>'April 2022  '!G29+'May 2022'!F29</f>
        <v>0</v>
      </c>
      <c r="H29" s="10">
        <f t="shared" si="0"/>
        <v>4424.9930000000013</v>
      </c>
      <c r="I29" s="10">
        <f>'April 2022  '!N29</f>
        <v>71.69</v>
      </c>
      <c r="J29" s="10">
        <v>0</v>
      </c>
      <c r="K29" s="10">
        <f>'April 2022  '!K29+'May 2022'!J29</f>
        <v>0</v>
      </c>
      <c r="L29" s="10">
        <v>0</v>
      </c>
      <c r="M29" s="10">
        <f>'April 2022  '!M29+'May 2022'!L29</f>
        <v>0</v>
      </c>
      <c r="N29" s="10">
        <f t="shared" si="1"/>
        <v>71.69</v>
      </c>
      <c r="O29" s="11">
        <f>'April 2022  '!T29</f>
        <v>138.08000000000001</v>
      </c>
      <c r="P29" s="10">
        <v>0</v>
      </c>
      <c r="Q29" s="10">
        <f>'April 2022  '!Q29+'May 2022'!P29</f>
        <v>0</v>
      </c>
      <c r="R29" s="10">
        <v>0</v>
      </c>
      <c r="S29" s="10">
        <f>'April 2022  '!S29+'May 2022'!R29</f>
        <v>0</v>
      </c>
      <c r="T29" s="11">
        <f t="shared" si="2"/>
        <v>138.08000000000001</v>
      </c>
      <c r="U29" s="11">
        <f t="shared" si="3"/>
        <v>4634.7630000000008</v>
      </c>
      <c r="V29" s="12"/>
      <c r="W29" s="12"/>
    </row>
    <row r="30" spans="1:23" ht="42.75" customHeight="1">
      <c r="A30" s="8">
        <v>18</v>
      </c>
      <c r="B30" s="9" t="s">
        <v>37</v>
      </c>
      <c r="C30" s="10">
        <f>'April 2022  '!H30</f>
        <v>6028.8940000000021</v>
      </c>
      <c r="D30" s="10">
        <v>10.68</v>
      </c>
      <c r="E30" s="10">
        <f>'April 2022  '!E30+'May 2022'!D30</f>
        <v>19.399999999999999</v>
      </c>
      <c r="F30" s="10">
        <v>0</v>
      </c>
      <c r="G30" s="10">
        <f>'April 2022  '!G30+'May 2022'!F30</f>
        <v>0</v>
      </c>
      <c r="H30" s="10">
        <f t="shared" si="0"/>
        <v>6039.5740000000023</v>
      </c>
      <c r="I30" s="10">
        <f>'April 2022  '!N30</f>
        <v>0</v>
      </c>
      <c r="J30" s="10">
        <v>0</v>
      </c>
      <c r="K30" s="10">
        <f>'April 2022  '!K30+'May 2022'!J30</f>
        <v>0</v>
      </c>
      <c r="L30" s="10">
        <v>0</v>
      </c>
      <c r="M30" s="10">
        <f>'April 2022  '!M30+'May 2022'!L30</f>
        <v>0</v>
      </c>
      <c r="N30" s="10">
        <f t="shared" si="1"/>
        <v>0</v>
      </c>
      <c r="O30" s="11">
        <f>'April 2022  '!T30</f>
        <v>0.22</v>
      </c>
      <c r="P30" s="10">
        <v>0</v>
      </c>
      <c r="Q30" s="10">
        <f>'April 2022  '!Q30+'May 2022'!P30</f>
        <v>0</v>
      </c>
      <c r="R30" s="10">
        <v>0</v>
      </c>
      <c r="S30" s="10">
        <f>'April 2022  '!S30+'May 2022'!R30</f>
        <v>0</v>
      </c>
      <c r="T30" s="11">
        <f t="shared" si="2"/>
        <v>0.22</v>
      </c>
      <c r="U30" s="11">
        <f t="shared" si="3"/>
        <v>6039.7940000000026</v>
      </c>
      <c r="V30" s="12"/>
      <c r="W30" s="12"/>
    </row>
    <row r="31" spans="1:23" ht="42.75" customHeight="1">
      <c r="A31" s="8">
        <v>19</v>
      </c>
      <c r="B31" s="9" t="s">
        <v>38</v>
      </c>
      <c r="C31" s="10">
        <f>'April 2022  '!H31</f>
        <v>3073.5729999999994</v>
      </c>
      <c r="D31" s="10">
        <v>4.4349999999999996</v>
      </c>
      <c r="E31" s="10">
        <f>'April 2022  '!E31+'May 2022'!D31</f>
        <v>7.3249999999999993</v>
      </c>
      <c r="F31" s="10">
        <v>0</v>
      </c>
      <c r="G31" s="10">
        <f>'April 2022  '!G31+'May 2022'!F31</f>
        <v>3.38</v>
      </c>
      <c r="H31" s="10">
        <f t="shared" si="0"/>
        <v>3078.0079999999994</v>
      </c>
      <c r="I31" s="10">
        <f>'April 2022  '!N31</f>
        <v>3.1600000000000037</v>
      </c>
      <c r="J31" s="10">
        <v>0</v>
      </c>
      <c r="K31" s="10">
        <f>'April 2022  '!K31+'May 2022'!J31</f>
        <v>0</v>
      </c>
      <c r="L31" s="10">
        <v>0</v>
      </c>
      <c r="M31" s="10">
        <f>'April 2022  '!M31+'May 2022'!L31</f>
        <v>0</v>
      </c>
      <c r="N31" s="10">
        <f t="shared" si="1"/>
        <v>3.1600000000000037</v>
      </c>
      <c r="O31" s="11">
        <f>'April 2022  '!T31</f>
        <v>128.47999999999999</v>
      </c>
      <c r="P31" s="10">
        <v>0</v>
      </c>
      <c r="Q31" s="10">
        <f>'April 2022  '!Q31+'May 2022'!P31</f>
        <v>0</v>
      </c>
      <c r="R31" s="10">
        <v>0</v>
      </c>
      <c r="S31" s="10">
        <f>'April 2022  '!S31+'May 2022'!R31</f>
        <v>0</v>
      </c>
      <c r="T31" s="11">
        <f t="shared" si="2"/>
        <v>128.47999999999999</v>
      </c>
      <c r="U31" s="11">
        <f t="shared" si="3"/>
        <v>3209.6479999999992</v>
      </c>
      <c r="V31" s="12"/>
      <c r="W31" s="12"/>
    </row>
    <row r="32" spans="1:23" ht="42.75" customHeight="1">
      <c r="A32" s="8">
        <v>20</v>
      </c>
      <c r="B32" s="9" t="s">
        <v>39</v>
      </c>
      <c r="C32" s="10">
        <f>'April 2022  '!H32</f>
        <v>4371.0999999999995</v>
      </c>
      <c r="D32" s="10">
        <v>2.56</v>
      </c>
      <c r="E32" s="10">
        <f>'April 2022  '!E32+'May 2022'!D32</f>
        <v>4.9800000000000004</v>
      </c>
      <c r="F32" s="10">
        <v>0</v>
      </c>
      <c r="G32" s="10">
        <f>'April 2022  '!G32+'May 2022'!F32</f>
        <v>0</v>
      </c>
      <c r="H32" s="10">
        <f t="shared" si="0"/>
        <v>4373.66</v>
      </c>
      <c r="I32" s="10">
        <f>'April 2022  '!N32</f>
        <v>135.24</v>
      </c>
      <c r="J32" s="10">
        <v>1.03</v>
      </c>
      <c r="K32" s="10">
        <f>'April 2022  '!K32+'May 2022'!J32</f>
        <v>2.4299999999999997</v>
      </c>
      <c r="L32" s="10">
        <v>0</v>
      </c>
      <c r="M32" s="10">
        <f>'April 2022  '!M32+'May 2022'!L32</f>
        <v>0</v>
      </c>
      <c r="N32" s="10">
        <f t="shared" si="1"/>
        <v>136.27000000000001</v>
      </c>
      <c r="O32" s="11">
        <f>'April 2022  '!T32</f>
        <v>243.63999999999996</v>
      </c>
      <c r="P32" s="10">
        <v>0</v>
      </c>
      <c r="Q32" s="10">
        <f>'April 2022  '!Q32+'May 2022'!P32</f>
        <v>0</v>
      </c>
      <c r="R32" s="10">
        <v>0</v>
      </c>
      <c r="S32" s="10">
        <f>'April 2022  '!S32+'May 2022'!R32</f>
        <v>27.41</v>
      </c>
      <c r="T32" s="11">
        <f t="shared" si="2"/>
        <v>243.63999999999996</v>
      </c>
      <c r="U32" s="11">
        <f t="shared" si="3"/>
        <v>4753.5700000000006</v>
      </c>
      <c r="V32" s="12"/>
      <c r="W32" s="12"/>
    </row>
    <row r="33" spans="1:23" s="17" customFormat="1" ht="42.75" customHeight="1">
      <c r="A33" s="14"/>
      <c r="B33" s="15" t="s">
        <v>68</v>
      </c>
      <c r="C33" s="16">
        <f>SUM(C29:C32)</f>
        <v>17885.780000000002</v>
      </c>
      <c r="D33" s="16">
        <f t="shared" ref="D33:U33" si="10">SUM(D29:D32)</f>
        <v>30.454999999999998</v>
      </c>
      <c r="E33" s="16">
        <f t="shared" si="10"/>
        <v>55.085000000000008</v>
      </c>
      <c r="F33" s="16">
        <f t="shared" si="10"/>
        <v>0</v>
      </c>
      <c r="G33" s="16">
        <f t="shared" si="10"/>
        <v>3.38</v>
      </c>
      <c r="H33" s="16">
        <f t="shared" si="10"/>
        <v>17916.235000000001</v>
      </c>
      <c r="I33" s="16">
        <f t="shared" si="10"/>
        <v>210.09</v>
      </c>
      <c r="J33" s="16">
        <f t="shared" si="10"/>
        <v>1.03</v>
      </c>
      <c r="K33" s="16">
        <f t="shared" si="10"/>
        <v>2.4299999999999997</v>
      </c>
      <c r="L33" s="16">
        <f t="shared" si="10"/>
        <v>0</v>
      </c>
      <c r="M33" s="16">
        <f t="shared" si="10"/>
        <v>0</v>
      </c>
      <c r="N33" s="16">
        <f t="shared" si="10"/>
        <v>211.12</v>
      </c>
      <c r="O33" s="16">
        <f t="shared" si="10"/>
        <v>510.41999999999996</v>
      </c>
      <c r="P33" s="16">
        <f t="shared" si="10"/>
        <v>0</v>
      </c>
      <c r="Q33" s="16">
        <f t="shared" si="10"/>
        <v>0</v>
      </c>
      <c r="R33" s="16">
        <f t="shared" si="10"/>
        <v>0</v>
      </c>
      <c r="S33" s="16">
        <f t="shared" si="10"/>
        <v>27.41</v>
      </c>
      <c r="T33" s="16">
        <f t="shared" si="10"/>
        <v>510.41999999999996</v>
      </c>
      <c r="U33" s="16">
        <f t="shared" si="10"/>
        <v>18637.775000000005</v>
      </c>
      <c r="V33" s="59"/>
      <c r="W33" s="59"/>
    </row>
    <row r="34" spans="1:23" ht="42.75" customHeight="1">
      <c r="A34" s="8">
        <v>21</v>
      </c>
      <c r="B34" s="9" t="s">
        <v>40</v>
      </c>
      <c r="C34" s="10">
        <f>'April 2022  '!H34</f>
        <v>5871.4500000000016</v>
      </c>
      <c r="D34" s="10">
        <v>9.7799999999999994</v>
      </c>
      <c r="E34" s="10">
        <f>'April 2022  '!E34+'May 2022'!D34</f>
        <v>15.12</v>
      </c>
      <c r="F34" s="10">
        <v>0</v>
      </c>
      <c r="G34" s="10">
        <f>'April 2022  '!G34+'May 2022'!F34</f>
        <v>0</v>
      </c>
      <c r="H34" s="10">
        <f t="shared" si="0"/>
        <v>5881.2300000000014</v>
      </c>
      <c r="I34" s="10">
        <f>'April 2022  '!N34</f>
        <v>0</v>
      </c>
      <c r="J34" s="10">
        <v>0.55000000000000004</v>
      </c>
      <c r="K34" s="10">
        <f>'April 2022  '!K34+'May 2022'!J34</f>
        <v>0.55000000000000004</v>
      </c>
      <c r="L34" s="10">
        <v>0</v>
      </c>
      <c r="M34" s="10">
        <f>'April 2022  '!M34+'May 2022'!L34</f>
        <v>0</v>
      </c>
      <c r="N34" s="10">
        <f t="shared" si="1"/>
        <v>0.55000000000000004</v>
      </c>
      <c r="O34" s="11">
        <f>'April 2022  '!T34</f>
        <v>0</v>
      </c>
      <c r="P34" s="10">
        <v>0</v>
      </c>
      <c r="Q34" s="10">
        <f>'April 2022  '!Q34+'May 2022'!P34</f>
        <v>0</v>
      </c>
      <c r="R34" s="10">
        <v>0</v>
      </c>
      <c r="S34" s="10">
        <f>'April 2022  '!S34+'May 2022'!R34</f>
        <v>0</v>
      </c>
      <c r="T34" s="11">
        <f t="shared" si="2"/>
        <v>0</v>
      </c>
      <c r="U34" s="11">
        <f t="shared" si="3"/>
        <v>5881.7800000000016</v>
      </c>
      <c r="V34" s="18"/>
      <c r="W34" s="18"/>
    </row>
    <row r="35" spans="1:23" ht="42.75" customHeight="1">
      <c r="A35" s="8">
        <v>22</v>
      </c>
      <c r="B35" s="9" t="s">
        <v>41</v>
      </c>
      <c r="C35" s="10">
        <f>'April 2022  '!H35</f>
        <v>4645.0350000000008</v>
      </c>
      <c r="D35" s="10">
        <v>9.1300000000000008</v>
      </c>
      <c r="E35" s="10">
        <f>'April 2022  '!E35+'May 2022'!D35</f>
        <v>29.259999999999998</v>
      </c>
      <c r="F35" s="10">
        <v>0</v>
      </c>
      <c r="G35" s="10">
        <f>'April 2022  '!G35+'May 2022'!F35</f>
        <v>0</v>
      </c>
      <c r="H35" s="10">
        <f t="shared" si="0"/>
        <v>4654.1650000000009</v>
      </c>
      <c r="I35" s="10">
        <f>'April 2022  '!N35</f>
        <v>0.1</v>
      </c>
      <c r="J35" s="10">
        <v>0</v>
      </c>
      <c r="K35" s="10">
        <f>'April 2022  '!K35+'May 2022'!J35</f>
        <v>0</v>
      </c>
      <c r="L35" s="10">
        <v>0</v>
      </c>
      <c r="M35" s="10">
        <f>'April 2022  '!M35+'May 2022'!L35</f>
        <v>0</v>
      </c>
      <c r="N35" s="10">
        <f t="shared" si="1"/>
        <v>0.1</v>
      </c>
      <c r="O35" s="11">
        <f>'April 2022  '!T35</f>
        <v>16.43</v>
      </c>
      <c r="P35" s="10">
        <v>0</v>
      </c>
      <c r="Q35" s="10">
        <f>'April 2022  '!Q35+'May 2022'!P35</f>
        <v>0</v>
      </c>
      <c r="R35" s="10">
        <v>0</v>
      </c>
      <c r="S35" s="10">
        <f>'April 2022  '!S35+'May 2022'!R35</f>
        <v>0</v>
      </c>
      <c r="T35" s="11">
        <f t="shared" si="2"/>
        <v>16.43</v>
      </c>
      <c r="U35" s="11">
        <f t="shared" si="3"/>
        <v>4670.6950000000015</v>
      </c>
      <c r="V35" s="18"/>
      <c r="W35" s="18"/>
    </row>
    <row r="36" spans="1:23" ht="42.75" customHeight="1">
      <c r="A36" s="8">
        <v>23</v>
      </c>
      <c r="B36" s="9" t="s">
        <v>42</v>
      </c>
      <c r="C36" s="10">
        <f>'April 2022  '!H36</f>
        <v>19366.97</v>
      </c>
      <c r="D36" s="10">
        <v>1</v>
      </c>
      <c r="E36" s="10">
        <f>'April 2022  '!E36+'May 2022'!D36</f>
        <v>1.1000000000000001</v>
      </c>
      <c r="F36" s="10">
        <v>0</v>
      </c>
      <c r="G36" s="10">
        <f>'April 2022  '!G36+'May 2022'!F36</f>
        <v>0</v>
      </c>
      <c r="H36" s="10">
        <f t="shared" si="0"/>
        <v>19367.97</v>
      </c>
      <c r="I36" s="10">
        <f>'April 2022  '!N36</f>
        <v>8.5</v>
      </c>
      <c r="J36" s="10">
        <v>0</v>
      </c>
      <c r="K36" s="10">
        <f>'April 2022  '!K36+'May 2022'!J36</f>
        <v>0</v>
      </c>
      <c r="L36" s="10">
        <v>0</v>
      </c>
      <c r="M36" s="10">
        <f>'April 2022  '!M36+'May 2022'!L36</f>
        <v>0</v>
      </c>
      <c r="N36" s="10">
        <f t="shared" si="1"/>
        <v>8.5</v>
      </c>
      <c r="O36" s="11">
        <f>'April 2022  '!T36</f>
        <v>0</v>
      </c>
      <c r="P36" s="10">
        <v>0</v>
      </c>
      <c r="Q36" s="10">
        <f>'April 2022  '!Q36+'May 2022'!P36</f>
        <v>0</v>
      </c>
      <c r="R36" s="10">
        <v>0</v>
      </c>
      <c r="S36" s="10">
        <f>'April 2022  '!S36+'May 2022'!R36</f>
        <v>0</v>
      </c>
      <c r="T36" s="11">
        <f t="shared" si="2"/>
        <v>0</v>
      </c>
      <c r="U36" s="11">
        <f t="shared" si="3"/>
        <v>19376.47</v>
      </c>
      <c r="V36" s="18"/>
      <c r="W36" s="18"/>
    </row>
    <row r="37" spans="1:23" ht="42.75" customHeight="1">
      <c r="A37" s="8">
        <v>24</v>
      </c>
      <c r="B37" s="9" t="s">
        <v>43</v>
      </c>
      <c r="C37" s="10">
        <f>'April 2022  '!H37</f>
        <v>7008.3199999999988</v>
      </c>
      <c r="D37" s="10">
        <v>1.07</v>
      </c>
      <c r="E37" s="10">
        <f>'April 2022  '!E37+'May 2022'!D37</f>
        <v>1.79</v>
      </c>
      <c r="F37" s="10">
        <v>0</v>
      </c>
      <c r="G37" s="10">
        <f>'April 2022  '!G37+'May 2022'!F37</f>
        <v>0</v>
      </c>
      <c r="H37" s="10">
        <f t="shared" si="0"/>
        <v>7009.3899999999985</v>
      </c>
      <c r="I37" s="10">
        <f>'April 2022  '!N37</f>
        <v>0</v>
      </c>
      <c r="J37" s="10">
        <v>0</v>
      </c>
      <c r="K37" s="10">
        <f>'April 2022  '!K37+'May 2022'!J37</f>
        <v>0</v>
      </c>
      <c r="L37" s="10">
        <v>0</v>
      </c>
      <c r="M37" s="10">
        <f>'April 2022  '!M37+'May 2022'!L37</f>
        <v>0</v>
      </c>
      <c r="N37" s="10">
        <f t="shared" si="1"/>
        <v>0</v>
      </c>
      <c r="O37" s="11">
        <f>'April 2022  '!T37</f>
        <v>3.1</v>
      </c>
      <c r="P37" s="10">
        <v>0</v>
      </c>
      <c r="Q37" s="10">
        <f>'April 2022  '!Q37+'May 2022'!P37</f>
        <v>0</v>
      </c>
      <c r="R37" s="10">
        <v>0</v>
      </c>
      <c r="S37" s="10">
        <f>'April 2022  '!S37+'May 2022'!R37</f>
        <v>0</v>
      </c>
      <c r="T37" s="11">
        <f t="shared" si="2"/>
        <v>3.1</v>
      </c>
      <c r="U37" s="11">
        <f t="shared" si="3"/>
        <v>7012.4899999999989</v>
      </c>
      <c r="V37" s="18"/>
      <c r="W37" s="18"/>
    </row>
    <row r="38" spans="1:23" s="17" customFormat="1" ht="42.75" customHeight="1">
      <c r="A38" s="14"/>
      <c r="B38" s="15" t="s">
        <v>44</v>
      </c>
      <c r="C38" s="16">
        <f>SUM(C34:C37)</f>
        <v>36891.775000000001</v>
      </c>
      <c r="D38" s="16">
        <f t="shared" ref="D38:U38" si="11">SUM(D34:D37)</f>
        <v>20.98</v>
      </c>
      <c r="E38" s="16">
        <f t="shared" si="11"/>
        <v>47.269999999999996</v>
      </c>
      <c r="F38" s="16">
        <f t="shared" si="11"/>
        <v>0</v>
      </c>
      <c r="G38" s="16">
        <f t="shared" si="11"/>
        <v>0</v>
      </c>
      <c r="H38" s="16">
        <f t="shared" si="11"/>
        <v>36912.755000000005</v>
      </c>
      <c r="I38" s="16">
        <f t="shared" si="11"/>
        <v>8.6</v>
      </c>
      <c r="J38" s="16">
        <f t="shared" si="11"/>
        <v>0.55000000000000004</v>
      </c>
      <c r="K38" s="16">
        <f t="shared" si="11"/>
        <v>0.55000000000000004</v>
      </c>
      <c r="L38" s="16">
        <f t="shared" si="11"/>
        <v>0</v>
      </c>
      <c r="M38" s="16">
        <f t="shared" si="11"/>
        <v>0</v>
      </c>
      <c r="N38" s="16">
        <f t="shared" si="11"/>
        <v>9.15</v>
      </c>
      <c r="O38" s="16">
        <f t="shared" si="11"/>
        <v>19.53</v>
      </c>
      <c r="P38" s="16">
        <f t="shared" si="11"/>
        <v>0</v>
      </c>
      <c r="Q38" s="16">
        <f t="shared" si="11"/>
        <v>0</v>
      </c>
      <c r="R38" s="16">
        <f t="shared" si="11"/>
        <v>0</v>
      </c>
      <c r="S38" s="16">
        <f t="shared" si="11"/>
        <v>0</v>
      </c>
      <c r="T38" s="16">
        <f t="shared" si="11"/>
        <v>19.53</v>
      </c>
      <c r="U38" s="16">
        <f t="shared" si="11"/>
        <v>36941.435000000005</v>
      </c>
      <c r="V38" s="59"/>
      <c r="W38" s="59"/>
    </row>
    <row r="39" spans="1:23" s="17" customFormat="1" ht="42.75" customHeight="1">
      <c r="A39" s="14"/>
      <c r="B39" s="15" t="s">
        <v>45</v>
      </c>
      <c r="C39" s="16">
        <f>C38+C33+C28</f>
        <v>66271.593999999997</v>
      </c>
      <c r="D39" s="16">
        <f t="shared" ref="D39:U39" si="12">D38+D33+D28</f>
        <v>71.594999999999999</v>
      </c>
      <c r="E39" s="16">
        <f t="shared" si="12"/>
        <v>134.72500000000002</v>
      </c>
      <c r="F39" s="16">
        <f t="shared" si="12"/>
        <v>0</v>
      </c>
      <c r="G39" s="16">
        <f t="shared" si="12"/>
        <v>3.38</v>
      </c>
      <c r="H39" s="16">
        <f t="shared" si="12"/>
        <v>66343.188999999998</v>
      </c>
      <c r="I39" s="16">
        <f t="shared" si="12"/>
        <v>608.88499999999999</v>
      </c>
      <c r="J39" s="16">
        <f t="shared" si="12"/>
        <v>1.6800000000000002</v>
      </c>
      <c r="K39" s="16">
        <f t="shared" si="12"/>
        <v>8.2399999999999984</v>
      </c>
      <c r="L39" s="16">
        <f t="shared" si="12"/>
        <v>0</v>
      </c>
      <c r="M39" s="16">
        <f t="shared" si="12"/>
        <v>0</v>
      </c>
      <c r="N39" s="16">
        <f t="shared" si="12"/>
        <v>610.56499999999994</v>
      </c>
      <c r="O39" s="16">
        <f t="shared" si="12"/>
        <v>689.65</v>
      </c>
      <c r="P39" s="16">
        <f t="shared" si="12"/>
        <v>27.41</v>
      </c>
      <c r="Q39" s="16">
        <f t="shared" si="12"/>
        <v>27.41</v>
      </c>
      <c r="R39" s="16">
        <f t="shared" si="12"/>
        <v>0.18</v>
      </c>
      <c r="S39" s="16">
        <f t="shared" si="12"/>
        <v>72.8</v>
      </c>
      <c r="T39" s="16">
        <f t="shared" si="12"/>
        <v>716.87999999999988</v>
      </c>
      <c r="U39" s="16">
        <f t="shared" si="12"/>
        <v>67670.633999999991</v>
      </c>
      <c r="V39" s="59"/>
      <c r="W39" s="59"/>
    </row>
    <row r="40" spans="1:23" ht="42.75" customHeight="1">
      <c r="A40" s="8">
        <v>25</v>
      </c>
      <c r="B40" s="9" t="s">
        <v>46</v>
      </c>
      <c r="C40" s="10">
        <f>'April 2022  '!H40</f>
        <v>13808.658000000001</v>
      </c>
      <c r="D40" s="10">
        <v>9.7799999999999994</v>
      </c>
      <c r="E40" s="10">
        <f>'April 2022  '!E40+'May 2022'!D40</f>
        <v>33.35</v>
      </c>
      <c r="F40" s="10">
        <v>0</v>
      </c>
      <c r="G40" s="10">
        <f>'April 2022  '!G40+'May 2022'!F40</f>
        <v>0</v>
      </c>
      <c r="H40" s="10">
        <f t="shared" si="0"/>
        <v>13818.438000000002</v>
      </c>
      <c r="I40" s="10">
        <f>'April 2022  '!N40</f>
        <v>0</v>
      </c>
      <c r="J40" s="10">
        <v>0</v>
      </c>
      <c r="K40" s="10">
        <f>'April 2022  '!K40+'May 2022'!J40</f>
        <v>0</v>
      </c>
      <c r="L40" s="10">
        <v>0</v>
      </c>
      <c r="M40" s="10">
        <f>'April 2022  '!M40+'May 2022'!L40</f>
        <v>0</v>
      </c>
      <c r="N40" s="10">
        <f t="shared" si="1"/>
        <v>0</v>
      </c>
      <c r="O40" s="11">
        <f>'April 2022  '!T40</f>
        <v>0</v>
      </c>
      <c r="P40" s="10">
        <v>0</v>
      </c>
      <c r="Q40" s="10">
        <f>'April 2022  '!Q40+'May 2022'!P40</f>
        <v>0</v>
      </c>
      <c r="R40" s="10">
        <v>0</v>
      </c>
      <c r="S40" s="10">
        <f>'April 2022  '!S40+'May 2022'!R40</f>
        <v>0</v>
      </c>
      <c r="T40" s="11">
        <f t="shared" si="2"/>
        <v>0</v>
      </c>
      <c r="U40" s="11">
        <f t="shared" si="3"/>
        <v>13818.438000000002</v>
      </c>
      <c r="V40" s="12"/>
      <c r="W40" s="12"/>
    </row>
    <row r="41" spans="1:23" ht="42.75" customHeight="1">
      <c r="A41" s="8">
        <v>26</v>
      </c>
      <c r="B41" s="9" t="s">
        <v>47</v>
      </c>
      <c r="C41" s="10">
        <f>'April 2022  '!H41</f>
        <v>10169.705999999991</v>
      </c>
      <c r="D41" s="10">
        <v>108.87</v>
      </c>
      <c r="E41" s="10">
        <f>'April 2022  '!E41+'May 2022'!D41</f>
        <v>168.86</v>
      </c>
      <c r="F41" s="10">
        <v>0</v>
      </c>
      <c r="G41" s="10">
        <f>'April 2022  '!G41+'May 2022'!F41</f>
        <v>0</v>
      </c>
      <c r="H41" s="10">
        <f t="shared" si="0"/>
        <v>10278.575999999992</v>
      </c>
      <c r="I41" s="10">
        <f>'April 2022  '!N41</f>
        <v>0</v>
      </c>
      <c r="J41" s="10">
        <v>0</v>
      </c>
      <c r="K41" s="10">
        <f>'April 2022  '!K41+'May 2022'!J41</f>
        <v>0</v>
      </c>
      <c r="L41" s="10">
        <v>0</v>
      </c>
      <c r="M41" s="10">
        <f>'April 2022  '!M41+'May 2022'!L41</f>
        <v>0</v>
      </c>
      <c r="N41" s="10">
        <f t="shared" si="1"/>
        <v>0</v>
      </c>
      <c r="O41" s="11">
        <f>'April 2022  '!T41</f>
        <v>0</v>
      </c>
      <c r="P41" s="10">
        <v>0</v>
      </c>
      <c r="Q41" s="10">
        <f>'April 2022  '!Q41+'May 2022'!P41</f>
        <v>0</v>
      </c>
      <c r="R41" s="10">
        <v>0</v>
      </c>
      <c r="S41" s="10">
        <f>'April 2022  '!S41+'May 2022'!R41</f>
        <v>0</v>
      </c>
      <c r="T41" s="11">
        <f t="shared" si="2"/>
        <v>0</v>
      </c>
      <c r="U41" s="11">
        <f t="shared" si="3"/>
        <v>10278.575999999992</v>
      </c>
      <c r="V41" s="12"/>
      <c r="W41" s="12"/>
    </row>
    <row r="42" spans="1:23" ht="42.75" customHeight="1">
      <c r="A42" s="8">
        <v>27</v>
      </c>
      <c r="B42" s="9" t="s">
        <v>48</v>
      </c>
      <c r="C42" s="10">
        <f>'April 2022  '!H42</f>
        <v>23885.234</v>
      </c>
      <c r="D42" s="10">
        <v>11.01</v>
      </c>
      <c r="E42" s="10">
        <f>'April 2022  '!E42+'May 2022'!D42</f>
        <v>22.33</v>
      </c>
      <c r="F42" s="10">
        <v>0</v>
      </c>
      <c r="G42" s="10">
        <f>'April 2022  '!G42+'May 2022'!F42</f>
        <v>0</v>
      </c>
      <c r="H42" s="10">
        <f t="shared" si="0"/>
        <v>23896.243999999999</v>
      </c>
      <c r="I42" s="10">
        <f>'April 2022  '!N42</f>
        <v>0</v>
      </c>
      <c r="J42" s="10">
        <v>0</v>
      </c>
      <c r="K42" s="10">
        <f>'April 2022  '!K42+'May 2022'!J42</f>
        <v>0</v>
      </c>
      <c r="L42" s="10">
        <v>0</v>
      </c>
      <c r="M42" s="10">
        <f>'April 2022  '!M42+'May 2022'!L42</f>
        <v>0</v>
      </c>
      <c r="N42" s="10">
        <f t="shared" si="1"/>
        <v>0</v>
      </c>
      <c r="O42" s="11">
        <f>'April 2022  '!T42</f>
        <v>0</v>
      </c>
      <c r="P42" s="10">
        <v>0</v>
      </c>
      <c r="Q42" s="10">
        <f>'April 2022  '!Q42+'May 2022'!P42</f>
        <v>0</v>
      </c>
      <c r="R42" s="10">
        <v>0</v>
      </c>
      <c r="S42" s="10">
        <f>'April 2022  '!S42+'May 2022'!R42</f>
        <v>0</v>
      </c>
      <c r="T42" s="11">
        <f t="shared" si="2"/>
        <v>0</v>
      </c>
      <c r="U42" s="11">
        <f t="shared" si="3"/>
        <v>23896.243999999999</v>
      </c>
      <c r="V42" s="12"/>
      <c r="W42" s="12"/>
    </row>
    <row r="43" spans="1:23" ht="42.75" customHeight="1">
      <c r="A43" s="8">
        <v>28</v>
      </c>
      <c r="B43" s="9" t="s">
        <v>49</v>
      </c>
      <c r="C43" s="10">
        <f>'April 2022  '!H43</f>
        <v>2294.3030000000003</v>
      </c>
      <c r="D43" s="10">
        <v>8.42</v>
      </c>
      <c r="E43" s="10">
        <f>'April 2022  '!E43+'May 2022'!D43</f>
        <v>16.259999999999998</v>
      </c>
      <c r="F43" s="10">
        <v>0</v>
      </c>
      <c r="G43" s="10">
        <f>'April 2022  '!G43+'May 2022'!F43</f>
        <v>0</v>
      </c>
      <c r="H43" s="10">
        <f t="shared" si="0"/>
        <v>2302.7230000000004</v>
      </c>
      <c r="I43" s="10">
        <f>'April 2022  '!N43</f>
        <v>0</v>
      </c>
      <c r="J43" s="10">
        <v>0</v>
      </c>
      <c r="K43" s="10">
        <f>'April 2022  '!K43+'May 2022'!J43</f>
        <v>0</v>
      </c>
      <c r="L43" s="10">
        <v>0</v>
      </c>
      <c r="M43" s="10">
        <f>'April 2022  '!M43+'May 2022'!L43</f>
        <v>0</v>
      </c>
      <c r="N43" s="10">
        <f t="shared" si="1"/>
        <v>0</v>
      </c>
      <c r="O43" s="11">
        <f>'April 2022  '!T43</f>
        <v>0</v>
      </c>
      <c r="P43" s="10">
        <v>0</v>
      </c>
      <c r="Q43" s="10">
        <f>'April 2022  '!Q43+'May 2022'!P43</f>
        <v>0</v>
      </c>
      <c r="R43" s="10">
        <v>0</v>
      </c>
      <c r="S43" s="10">
        <f>'April 2022  '!S43+'May 2022'!R43</f>
        <v>0</v>
      </c>
      <c r="T43" s="11">
        <f t="shared" si="2"/>
        <v>0</v>
      </c>
      <c r="U43" s="11">
        <f t="shared" si="3"/>
        <v>2302.7230000000004</v>
      </c>
      <c r="V43" s="12"/>
      <c r="W43" s="12"/>
    </row>
    <row r="44" spans="1:23" s="17" customFormat="1" ht="42.75" customHeight="1">
      <c r="A44" s="14"/>
      <c r="B44" s="15" t="s">
        <v>50</v>
      </c>
      <c r="C44" s="16">
        <f>SUM(C40:C43)</f>
        <v>50157.900999999998</v>
      </c>
      <c r="D44" s="16">
        <f t="shared" ref="D44:U44" si="13">SUM(D40:D43)</f>
        <v>138.07999999999998</v>
      </c>
      <c r="E44" s="16">
        <f t="shared" si="13"/>
        <v>240.8</v>
      </c>
      <c r="F44" s="16">
        <f t="shared" si="13"/>
        <v>0</v>
      </c>
      <c r="G44" s="16">
        <f t="shared" si="13"/>
        <v>0</v>
      </c>
      <c r="H44" s="16">
        <f t="shared" si="13"/>
        <v>50295.980999999992</v>
      </c>
      <c r="I44" s="16">
        <f t="shared" si="13"/>
        <v>0</v>
      </c>
      <c r="J44" s="16">
        <f t="shared" si="13"/>
        <v>0</v>
      </c>
      <c r="K44" s="16">
        <f t="shared" si="13"/>
        <v>0</v>
      </c>
      <c r="L44" s="16">
        <f t="shared" si="13"/>
        <v>0</v>
      </c>
      <c r="M44" s="16">
        <f t="shared" si="13"/>
        <v>0</v>
      </c>
      <c r="N44" s="16">
        <f t="shared" si="13"/>
        <v>0</v>
      </c>
      <c r="O44" s="16">
        <f t="shared" si="13"/>
        <v>0</v>
      </c>
      <c r="P44" s="16">
        <f t="shared" si="13"/>
        <v>0</v>
      </c>
      <c r="Q44" s="16">
        <f t="shared" si="13"/>
        <v>0</v>
      </c>
      <c r="R44" s="16">
        <f t="shared" si="13"/>
        <v>0</v>
      </c>
      <c r="S44" s="16">
        <f t="shared" si="13"/>
        <v>0</v>
      </c>
      <c r="T44" s="16">
        <f t="shared" si="13"/>
        <v>0</v>
      </c>
      <c r="U44" s="16">
        <f t="shared" si="13"/>
        <v>50295.980999999992</v>
      </c>
      <c r="V44" s="59"/>
      <c r="W44" s="59"/>
    </row>
    <row r="45" spans="1:23" ht="42.75" customHeight="1">
      <c r="A45" s="8">
        <v>29</v>
      </c>
      <c r="B45" s="9" t="s">
        <v>51</v>
      </c>
      <c r="C45" s="10">
        <f>'April 2022  '!H45</f>
        <v>14113.71</v>
      </c>
      <c r="D45" s="10">
        <f>3.3+50.77</f>
        <v>54.07</v>
      </c>
      <c r="E45" s="10">
        <f>'April 2022  '!E45+'May 2022'!D45</f>
        <v>58.56</v>
      </c>
      <c r="F45" s="10">
        <v>0</v>
      </c>
      <c r="G45" s="10">
        <f>'April 2022  '!G45+'May 2022'!F45</f>
        <v>0</v>
      </c>
      <c r="H45" s="10">
        <f t="shared" si="0"/>
        <v>14167.779999999999</v>
      </c>
      <c r="I45" s="10">
        <f>'April 2022  '!N45</f>
        <v>6.6300000000000008</v>
      </c>
      <c r="J45" s="10">
        <v>0</v>
      </c>
      <c r="K45" s="10">
        <f>'April 2022  '!K45+'May 2022'!J45</f>
        <v>0</v>
      </c>
      <c r="L45" s="10">
        <v>0</v>
      </c>
      <c r="M45" s="10">
        <f>'April 2022  '!M45+'May 2022'!L45</f>
        <v>0</v>
      </c>
      <c r="N45" s="10">
        <f t="shared" si="1"/>
        <v>6.6300000000000008</v>
      </c>
      <c r="O45" s="11">
        <f>'April 2022  '!T45</f>
        <v>89.78</v>
      </c>
      <c r="P45" s="10">
        <v>0.04</v>
      </c>
      <c r="Q45" s="10">
        <f>'April 2022  '!Q45+'May 2022'!P45</f>
        <v>59.65</v>
      </c>
      <c r="R45" s="10">
        <v>0</v>
      </c>
      <c r="S45" s="10">
        <f>'April 2022  '!S45+'May 2022'!R45</f>
        <v>0</v>
      </c>
      <c r="T45" s="11">
        <f t="shared" si="2"/>
        <v>89.820000000000007</v>
      </c>
      <c r="U45" s="11">
        <f t="shared" si="3"/>
        <v>14264.229999999998</v>
      </c>
      <c r="V45" s="12"/>
      <c r="W45" s="12"/>
    </row>
    <row r="46" spans="1:23" ht="42.75" customHeight="1">
      <c r="A46" s="8">
        <v>30</v>
      </c>
      <c r="B46" s="9" t="s">
        <v>52</v>
      </c>
      <c r="C46" s="10">
        <f>'April 2022  '!H46</f>
        <v>7278.5899999999992</v>
      </c>
      <c r="D46" s="10">
        <v>6.76</v>
      </c>
      <c r="E46" s="10">
        <f>'April 2022  '!E46+'May 2022'!D46</f>
        <v>19.990000000000002</v>
      </c>
      <c r="F46" s="10">
        <v>0</v>
      </c>
      <c r="G46" s="10">
        <f>'April 2022  '!G46+'May 2022'!F46</f>
        <v>0</v>
      </c>
      <c r="H46" s="10">
        <f t="shared" si="0"/>
        <v>7285.3499999999995</v>
      </c>
      <c r="I46" s="10">
        <f>'April 2022  '!N46</f>
        <v>0</v>
      </c>
      <c r="J46" s="10">
        <v>0</v>
      </c>
      <c r="K46" s="10">
        <f>'April 2022  '!K46+'May 2022'!J46</f>
        <v>0</v>
      </c>
      <c r="L46" s="10">
        <v>0</v>
      </c>
      <c r="M46" s="10">
        <f>'April 2022  '!M46+'May 2022'!L46</f>
        <v>0</v>
      </c>
      <c r="N46" s="10">
        <f t="shared" si="1"/>
        <v>0</v>
      </c>
      <c r="O46" s="11">
        <f>'April 2022  '!T46</f>
        <v>7.5900000000000007</v>
      </c>
      <c r="P46" s="10">
        <v>0</v>
      </c>
      <c r="Q46" s="10">
        <f>'April 2022  '!Q46+'May 2022'!P46</f>
        <v>0</v>
      </c>
      <c r="R46" s="10">
        <v>0</v>
      </c>
      <c r="S46" s="10">
        <f>'April 2022  '!S46+'May 2022'!R46</f>
        <v>0.31</v>
      </c>
      <c r="T46" s="11">
        <f t="shared" si="2"/>
        <v>7.5900000000000007</v>
      </c>
      <c r="U46" s="11">
        <f t="shared" si="3"/>
        <v>7292.94</v>
      </c>
      <c r="V46" s="12"/>
      <c r="W46" s="12"/>
    </row>
    <row r="47" spans="1:23" ht="42.75" customHeight="1">
      <c r="A47" s="8">
        <v>31</v>
      </c>
      <c r="B47" s="9" t="s">
        <v>53</v>
      </c>
      <c r="C47" s="10">
        <f>'April 2022  '!H47</f>
        <v>12300.660000000002</v>
      </c>
      <c r="D47" s="10">
        <v>0.95</v>
      </c>
      <c r="E47" s="10">
        <f>'April 2022  '!E47+'May 2022'!D47</f>
        <v>8.35</v>
      </c>
      <c r="F47" s="10">
        <v>0</v>
      </c>
      <c r="G47" s="10">
        <f>'April 2022  '!G47+'May 2022'!F47</f>
        <v>0</v>
      </c>
      <c r="H47" s="10">
        <f t="shared" si="0"/>
        <v>12301.610000000002</v>
      </c>
      <c r="I47" s="10">
        <f>'April 2022  '!N47</f>
        <v>1.2999999999999998</v>
      </c>
      <c r="J47" s="10">
        <v>0</v>
      </c>
      <c r="K47" s="10">
        <f>'April 2022  '!K47+'May 2022'!J47</f>
        <v>0</v>
      </c>
      <c r="L47" s="10">
        <v>0</v>
      </c>
      <c r="M47" s="10">
        <f>'April 2022  '!M47+'May 2022'!L47</f>
        <v>0</v>
      </c>
      <c r="N47" s="10">
        <f t="shared" si="1"/>
        <v>1.2999999999999998</v>
      </c>
      <c r="O47" s="11">
        <f>'April 2022  '!T47</f>
        <v>86.18</v>
      </c>
      <c r="P47" s="10">
        <v>0</v>
      </c>
      <c r="Q47" s="10">
        <f>'April 2022  '!Q47+'May 2022'!P47</f>
        <v>0</v>
      </c>
      <c r="R47" s="10">
        <v>0</v>
      </c>
      <c r="S47" s="10">
        <f>'April 2022  '!S47+'May 2022'!R47</f>
        <v>0.1</v>
      </c>
      <c r="T47" s="11">
        <f t="shared" si="2"/>
        <v>86.18</v>
      </c>
      <c r="U47" s="11">
        <f t="shared" si="3"/>
        <v>12389.090000000002</v>
      </c>
      <c r="V47" s="12"/>
      <c r="W47" s="12"/>
    </row>
    <row r="48" spans="1:23" ht="42.75" customHeight="1">
      <c r="A48" s="8">
        <v>32</v>
      </c>
      <c r="B48" s="9" t="s">
        <v>54</v>
      </c>
      <c r="C48" s="10">
        <f>'April 2022  '!H48</f>
        <v>11091.042000000009</v>
      </c>
      <c r="D48" s="10">
        <v>0.3</v>
      </c>
      <c r="E48" s="10">
        <f>'April 2022  '!E48+'May 2022'!D48</f>
        <v>1.1499999999999999</v>
      </c>
      <c r="F48" s="10">
        <v>0</v>
      </c>
      <c r="G48" s="10">
        <f>'April 2022  '!G48+'May 2022'!F48</f>
        <v>0</v>
      </c>
      <c r="H48" s="10">
        <f t="shared" si="0"/>
        <v>11091.342000000008</v>
      </c>
      <c r="I48" s="10">
        <f>'April 2022  '!N48</f>
        <v>0</v>
      </c>
      <c r="J48" s="10">
        <v>0</v>
      </c>
      <c r="K48" s="10">
        <f>'April 2022  '!K48+'May 2022'!J48</f>
        <v>0</v>
      </c>
      <c r="L48" s="10">
        <v>0</v>
      </c>
      <c r="M48" s="10">
        <f>'April 2022  '!M48+'May 2022'!L48</f>
        <v>0</v>
      </c>
      <c r="N48" s="10">
        <f t="shared" si="1"/>
        <v>0</v>
      </c>
      <c r="O48" s="11">
        <f>'April 2022  '!T48</f>
        <v>30.53</v>
      </c>
      <c r="P48" s="10">
        <v>0</v>
      </c>
      <c r="Q48" s="10">
        <f>'April 2022  '!Q48+'May 2022'!P48</f>
        <v>0.53</v>
      </c>
      <c r="R48" s="10">
        <v>0</v>
      </c>
      <c r="S48" s="10">
        <f>'April 2022  '!S48+'May 2022'!R48</f>
        <v>0</v>
      </c>
      <c r="T48" s="11">
        <f t="shared" si="2"/>
        <v>30.53</v>
      </c>
      <c r="U48" s="11">
        <f t="shared" si="3"/>
        <v>11121.872000000008</v>
      </c>
      <c r="V48" s="12"/>
      <c r="W48" s="12"/>
    </row>
    <row r="49" spans="1:23" s="17" customFormat="1" ht="42.75" customHeight="1">
      <c r="A49" s="14"/>
      <c r="B49" s="15" t="s">
        <v>55</v>
      </c>
      <c r="C49" s="16">
        <f>SUM(C45:C48)</f>
        <v>44784.002000000008</v>
      </c>
      <c r="D49" s="16">
        <f t="shared" ref="D49:U49" si="14">SUM(D45:D48)</f>
        <v>62.08</v>
      </c>
      <c r="E49" s="16">
        <f t="shared" si="14"/>
        <v>88.050000000000011</v>
      </c>
      <c r="F49" s="16">
        <f t="shared" si="14"/>
        <v>0</v>
      </c>
      <c r="G49" s="16">
        <f t="shared" si="14"/>
        <v>0</v>
      </c>
      <c r="H49" s="16">
        <f t="shared" si="14"/>
        <v>44846.082000000009</v>
      </c>
      <c r="I49" s="16">
        <f t="shared" si="14"/>
        <v>7.9300000000000006</v>
      </c>
      <c r="J49" s="16">
        <f t="shared" si="14"/>
        <v>0</v>
      </c>
      <c r="K49" s="16">
        <f t="shared" si="14"/>
        <v>0</v>
      </c>
      <c r="L49" s="16">
        <f t="shared" si="14"/>
        <v>0</v>
      </c>
      <c r="M49" s="16">
        <f t="shared" si="14"/>
        <v>0</v>
      </c>
      <c r="N49" s="16">
        <f t="shared" si="14"/>
        <v>7.9300000000000006</v>
      </c>
      <c r="O49" s="16">
        <f t="shared" si="14"/>
        <v>214.08</v>
      </c>
      <c r="P49" s="16">
        <f t="shared" si="14"/>
        <v>0.04</v>
      </c>
      <c r="Q49" s="16">
        <f t="shared" si="14"/>
        <v>60.18</v>
      </c>
      <c r="R49" s="16">
        <f t="shared" si="14"/>
        <v>0</v>
      </c>
      <c r="S49" s="16">
        <f t="shared" si="14"/>
        <v>0.41000000000000003</v>
      </c>
      <c r="T49" s="16">
        <f t="shared" si="14"/>
        <v>214.12000000000003</v>
      </c>
      <c r="U49" s="16">
        <f t="shared" si="14"/>
        <v>45068.132000000012</v>
      </c>
      <c r="V49" s="59"/>
      <c r="W49" s="59"/>
    </row>
    <row r="50" spans="1:23" s="17" customFormat="1" ht="42.75" customHeight="1">
      <c r="A50" s="14"/>
      <c r="B50" s="15" t="s">
        <v>56</v>
      </c>
      <c r="C50" s="16">
        <f>C49+C44</f>
        <v>94941.903000000006</v>
      </c>
      <c r="D50" s="16">
        <f t="shared" ref="D50:U50" si="15">D49+D44</f>
        <v>200.15999999999997</v>
      </c>
      <c r="E50" s="16">
        <f t="shared" si="15"/>
        <v>328.85</v>
      </c>
      <c r="F50" s="16">
        <f t="shared" si="15"/>
        <v>0</v>
      </c>
      <c r="G50" s="16">
        <f t="shared" si="15"/>
        <v>0</v>
      </c>
      <c r="H50" s="16">
        <f t="shared" si="15"/>
        <v>95142.062999999995</v>
      </c>
      <c r="I50" s="16">
        <f t="shared" si="15"/>
        <v>7.9300000000000006</v>
      </c>
      <c r="J50" s="16">
        <f t="shared" si="15"/>
        <v>0</v>
      </c>
      <c r="K50" s="16">
        <f t="shared" si="15"/>
        <v>0</v>
      </c>
      <c r="L50" s="16">
        <f t="shared" si="15"/>
        <v>0</v>
      </c>
      <c r="M50" s="16">
        <f t="shared" si="15"/>
        <v>0</v>
      </c>
      <c r="N50" s="16">
        <f t="shared" si="15"/>
        <v>7.9300000000000006</v>
      </c>
      <c r="O50" s="16">
        <f t="shared" si="15"/>
        <v>214.08</v>
      </c>
      <c r="P50" s="16">
        <f t="shared" si="15"/>
        <v>0.04</v>
      </c>
      <c r="Q50" s="16">
        <f t="shared" si="15"/>
        <v>60.18</v>
      </c>
      <c r="R50" s="16">
        <f t="shared" si="15"/>
        <v>0</v>
      </c>
      <c r="S50" s="16">
        <f t="shared" si="15"/>
        <v>0.41000000000000003</v>
      </c>
      <c r="T50" s="16">
        <f t="shared" si="15"/>
        <v>214.12000000000003</v>
      </c>
      <c r="U50" s="16">
        <f t="shared" si="15"/>
        <v>95364.113000000012</v>
      </c>
      <c r="V50" s="59"/>
      <c r="W50" s="59"/>
    </row>
    <row r="51" spans="1:23" s="17" customFormat="1" ht="42.75" customHeight="1">
      <c r="A51" s="14"/>
      <c r="B51" s="15" t="s">
        <v>57</v>
      </c>
      <c r="C51" s="16">
        <f>C50+C39+C25</f>
        <v>172550.19</v>
      </c>
      <c r="D51" s="16">
        <f t="shared" ref="D51:U51" si="16">D50+D39+D25</f>
        <v>321.01499999999999</v>
      </c>
      <c r="E51" s="16">
        <f t="shared" si="16"/>
        <v>523.03500000000008</v>
      </c>
      <c r="F51" s="16">
        <f t="shared" si="16"/>
        <v>90.75</v>
      </c>
      <c r="G51" s="16">
        <f t="shared" si="16"/>
        <v>94.13</v>
      </c>
      <c r="H51" s="16">
        <f t="shared" si="16"/>
        <v>172780.45499999999</v>
      </c>
      <c r="I51" s="16">
        <f t="shared" si="16"/>
        <v>2058.2510000000002</v>
      </c>
      <c r="J51" s="16">
        <f t="shared" si="16"/>
        <v>7.0340000000000007</v>
      </c>
      <c r="K51" s="16">
        <f t="shared" si="16"/>
        <v>18.201999999999998</v>
      </c>
      <c r="L51" s="16">
        <f t="shared" si="16"/>
        <v>0</v>
      </c>
      <c r="M51" s="16">
        <f t="shared" si="16"/>
        <v>0</v>
      </c>
      <c r="N51" s="16">
        <f t="shared" si="16"/>
        <v>2065.2849999999999</v>
      </c>
      <c r="O51" s="16">
        <f t="shared" si="16"/>
        <v>5074.1939999999995</v>
      </c>
      <c r="P51" s="16">
        <f t="shared" si="16"/>
        <v>127.26</v>
      </c>
      <c r="Q51" s="16">
        <f t="shared" si="16"/>
        <v>332.54</v>
      </c>
      <c r="R51" s="16">
        <f t="shared" si="16"/>
        <v>0.18</v>
      </c>
      <c r="S51" s="16">
        <f t="shared" si="16"/>
        <v>73.209999999999994</v>
      </c>
      <c r="T51" s="16">
        <f t="shared" si="16"/>
        <v>5201.2740000000003</v>
      </c>
      <c r="U51" s="16">
        <f t="shared" si="16"/>
        <v>180047.014</v>
      </c>
      <c r="V51" s="59"/>
      <c r="W51" s="59"/>
    </row>
    <row r="52" spans="1:23" s="23" customFormat="1" ht="42.75" hidden="1" customHeight="1">
      <c r="A52" s="19"/>
      <c r="B52" s="20"/>
      <c r="C52" s="10">
        <f>'March 2022'!H52</f>
        <v>0</v>
      </c>
      <c r="D52" s="21"/>
      <c r="E52" s="10">
        <f t="shared" ref="E52:E53" si="17">D52</f>
        <v>0</v>
      </c>
      <c r="F52" s="21"/>
      <c r="G52" s="10">
        <f t="shared" ref="G52:G53" si="18">F52</f>
        <v>0</v>
      </c>
      <c r="H52" s="10">
        <f t="shared" si="0"/>
        <v>0</v>
      </c>
      <c r="I52" s="10">
        <f>'April 2022  '!N52</f>
        <v>0</v>
      </c>
      <c r="J52" s="21"/>
      <c r="K52" s="10">
        <f>'April 2022  '!K52+'May 2022'!J52</f>
        <v>0</v>
      </c>
      <c r="L52" s="21"/>
      <c r="M52" s="10">
        <f>'April 2022  '!M52+'May 2022'!L52</f>
        <v>0</v>
      </c>
      <c r="N52" s="21"/>
      <c r="O52" s="21"/>
      <c r="P52" s="21"/>
      <c r="Q52" s="10">
        <f t="shared" ref="Q52:Q53" si="19">P52</f>
        <v>0</v>
      </c>
      <c r="R52" s="21"/>
      <c r="S52" s="10">
        <f>'April 2022  '!S52+'May 2022'!R52</f>
        <v>0</v>
      </c>
      <c r="T52" s="21"/>
      <c r="U52" s="21"/>
      <c r="V52" s="21"/>
      <c r="W52" s="21"/>
    </row>
    <row r="53" spans="1:23" s="23" customFormat="1" hidden="1">
      <c r="A53" s="19"/>
      <c r="B53" s="20"/>
      <c r="C53" s="10">
        <f>'March 2022'!H53</f>
        <v>0</v>
      </c>
      <c r="D53" s="21"/>
      <c r="E53" s="10">
        <f t="shared" si="17"/>
        <v>0</v>
      </c>
      <c r="F53" s="21"/>
      <c r="G53" s="10">
        <f t="shared" si="18"/>
        <v>0</v>
      </c>
      <c r="H53" s="10">
        <f t="shared" si="0"/>
        <v>0</v>
      </c>
      <c r="I53" s="10">
        <f>'April 2022  '!N53</f>
        <v>0</v>
      </c>
      <c r="J53" s="21"/>
      <c r="K53" s="10">
        <f>'April 2022  '!K53+'May 2022'!J53</f>
        <v>0</v>
      </c>
      <c r="L53" s="21"/>
      <c r="M53" s="10">
        <f>'April 2022  '!M53+'May 2022'!L53</f>
        <v>0</v>
      </c>
      <c r="N53" s="21"/>
      <c r="O53" s="21"/>
      <c r="P53" s="24"/>
      <c r="Q53" s="10">
        <f t="shared" si="19"/>
        <v>0</v>
      </c>
      <c r="R53" s="21"/>
      <c r="S53" s="10">
        <f>'April 2022  '!S53+'May 2022'!R53</f>
        <v>0</v>
      </c>
      <c r="T53" s="25"/>
      <c r="U53" s="21"/>
      <c r="V53" s="21"/>
      <c r="W53" s="21"/>
    </row>
    <row r="54" spans="1:23" s="23" customFormat="1">
      <c r="A54" s="19"/>
      <c r="B54" s="20"/>
      <c r="C54" s="21"/>
      <c r="D54" s="21"/>
      <c r="E54" s="22"/>
      <c r="F54" s="21"/>
      <c r="G54" s="21"/>
      <c r="H54" s="21"/>
      <c r="I54" s="24"/>
      <c r="J54" s="21"/>
      <c r="K54" s="22"/>
      <c r="L54" s="21"/>
      <c r="M54" s="24"/>
      <c r="N54" s="21" t="s">
        <v>66</v>
      </c>
      <c r="O54" s="21"/>
      <c r="P54" s="24"/>
      <c r="Q54" s="22"/>
      <c r="R54" s="21"/>
      <c r="S54" s="24"/>
      <c r="T54" s="25"/>
      <c r="U54" s="21"/>
      <c r="V54" s="21"/>
      <c r="W54" s="21"/>
    </row>
    <row r="55" spans="1:23" s="23" customFormat="1">
      <c r="A55" s="19"/>
      <c r="B55" s="20"/>
      <c r="C55" s="21"/>
      <c r="D55" s="21"/>
      <c r="E55" s="22"/>
      <c r="F55" s="21"/>
      <c r="G55" s="21"/>
      <c r="H55" s="21"/>
      <c r="I55" s="24"/>
      <c r="J55" s="21"/>
      <c r="K55" s="22"/>
      <c r="L55" s="21"/>
      <c r="M55" s="24"/>
      <c r="N55" s="21"/>
      <c r="O55" s="21"/>
      <c r="P55" s="24"/>
      <c r="Q55" s="22"/>
      <c r="R55" s="21"/>
      <c r="S55" s="24"/>
      <c r="T55" s="25"/>
      <c r="U55" s="21"/>
      <c r="V55" s="21"/>
      <c r="W55" s="21"/>
    </row>
    <row r="56" spans="1:23" s="17" customFormat="1" ht="57" customHeight="1">
      <c r="A56" s="26"/>
      <c r="B56" s="27"/>
      <c r="C56" s="28">
        <f>C50+C39+C25</f>
        <v>172550.19</v>
      </c>
      <c r="D56" s="69" t="s">
        <v>58</v>
      </c>
      <c r="E56" s="69"/>
      <c r="F56" s="69"/>
      <c r="G56" s="69"/>
      <c r="H56" s="59">
        <f>D51+J51+P51-F51-L51-R51</f>
        <v>364.37899999999996</v>
      </c>
      <c r="I56" s="59"/>
      <c r="J56" s="59"/>
      <c r="K56" s="59"/>
      <c r="L56" s="59"/>
      <c r="M56" s="59"/>
      <c r="N56" s="59"/>
      <c r="O56" s="29"/>
      <c r="P56" s="59"/>
      <c r="Q56" s="59"/>
      <c r="R56" s="59"/>
      <c r="S56" s="59"/>
      <c r="T56" s="59"/>
      <c r="U56" s="60"/>
      <c r="V56" s="60"/>
      <c r="W56" s="60"/>
    </row>
    <row r="57" spans="1:23" s="17" customFormat="1" ht="66" customHeight="1">
      <c r="A57" s="26"/>
      <c r="B57" s="27"/>
      <c r="C57" s="59"/>
      <c r="D57" s="69" t="s">
        <v>59</v>
      </c>
      <c r="E57" s="69"/>
      <c r="F57" s="69"/>
      <c r="G57" s="69"/>
      <c r="H57" s="59">
        <f>E51+K51+Q51-G51-M51-S51</f>
        <v>706.43700000000001</v>
      </c>
      <c r="I57" s="59"/>
      <c r="J57" s="59"/>
      <c r="K57" s="59"/>
      <c r="L57" s="59"/>
      <c r="M57" s="59"/>
      <c r="N57" s="59"/>
      <c r="O57" s="29"/>
      <c r="P57" s="59"/>
      <c r="Q57" s="59"/>
      <c r="R57" s="59"/>
      <c r="S57" s="59"/>
      <c r="T57" s="59"/>
      <c r="U57" s="60"/>
      <c r="V57" s="60"/>
      <c r="W57" s="60"/>
    </row>
    <row r="58" spans="1:23" ht="54" customHeight="1">
      <c r="C58" s="28"/>
      <c r="D58" s="69" t="s">
        <v>60</v>
      </c>
      <c r="E58" s="69"/>
      <c r="F58" s="69"/>
      <c r="G58" s="69"/>
      <c r="H58" s="59">
        <f>H51+N51+T51</f>
        <v>180047.014</v>
      </c>
      <c r="I58" s="31"/>
      <c r="J58" s="31"/>
      <c r="K58" s="31"/>
      <c r="L58" s="32"/>
      <c r="M58" s="32"/>
      <c r="N58" s="45" t="e">
        <f>#REF!+'May 2022'!H56</f>
        <v>#REF!</v>
      </c>
      <c r="O58" s="12"/>
      <c r="P58" s="31"/>
      <c r="Q58" s="31"/>
      <c r="T58" s="41"/>
      <c r="U58" s="12"/>
      <c r="V58" s="12"/>
      <c r="W58" s="12"/>
    </row>
    <row r="59" spans="1:23" ht="42.75" customHeight="1">
      <c r="C59" s="60"/>
      <c r="D59" s="60"/>
      <c r="E59" s="1"/>
      <c r="H59" s="31"/>
      <c r="J59" s="33" t="e">
        <f>#REF!+'May 2022'!H56</f>
        <v>#REF!</v>
      </c>
      <c r="K59" s="31"/>
      <c r="L59" s="33" t="e">
        <f>#REF!+'May 2022'!H56</f>
        <v>#REF!</v>
      </c>
      <c r="M59" s="31"/>
      <c r="O59" s="12"/>
    </row>
    <row r="60" spans="1:23" s="17" customFormat="1" ht="78.75" customHeight="1">
      <c r="B60" s="70" t="s">
        <v>61</v>
      </c>
      <c r="C60" s="70"/>
      <c r="D60" s="70"/>
      <c r="E60" s="70"/>
      <c r="F60" s="70"/>
      <c r="H60" s="1"/>
      <c r="I60" s="34" t="e">
        <f>#REF!+'May 2022'!H56</f>
        <v>#REF!</v>
      </c>
      <c r="J60" s="1"/>
      <c r="K60" s="31"/>
      <c r="L60" s="31"/>
      <c r="M60" s="33">
        <f>'March 2022'!H58+'May 2022'!H56</f>
        <v>179704.95599999995</v>
      </c>
      <c r="Q60" s="70" t="s">
        <v>62</v>
      </c>
      <c r="R60" s="70"/>
      <c r="S60" s="70"/>
      <c r="T60" s="70"/>
      <c r="U60" s="70"/>
    </row>
    <row r="61" spans="1:23" s="17" customFormat="1" ht="45.75" customHeight="1">
      <c r="B61" s="70" t="s">
        <v>63</v>
      </c>
      <c r="C61" s="70"/>
      <c r="D61" s="70"/>
      <c r="E61" s="70"/>
      <c r="F61" s="70"/>
      <c r="G61" s="35"/>
      <c r="H61" s="36">
        <f>'[1]feb 2021'!H58+'May 2022'!H56</f>
        <v>177202.022</v>
      </c>
      <c r="I61" s="35"/>
      <c r="J61" s="28"/>
      <c r="K61" s="31"/>
      <c r="L61" s="31"/>
      <c r="M61" s="31"/>
      <c r="Q61" s="70" t="s">
        <v>63</v>
      </c>
      <c r="R61" s="70"/>
      <c r="S61" s="70"/>
      <c r="T61" s="70"/>
      <c r="U61" s="70"/>
    </row>
    <row r="62" spans="1:23" s="17" customFormat="1">
      <c r="B62" s="27"/>
      <c r="F62" s="37"/>
      <c r="I62" s="35"/>
      <c r="J62" s="37"/>
      <c r="Q62" s="60"/>
      <c r="R62" s="60"/>
      <c r="S62" s="2"/>
      <c r="T62" s="60"/>
      <c r="U62" s="60"/>
      <c r="V62" s="60"/>
      <c r="W62" s="60"/>
    </row>
    <row r="63" spans="1:23" s="17" customFormat="1" ht="61.5" customHeight="1">
      <c r="B63" s="27"/>
      <c r="G63" s="36">
        <f>'[1]May 2020'!H56+'May 2022'!H56</f>
        <v>175095.34</v>
      </c>
      <c r="J63" s="68" t="s">
        <v>64</v>
      </c>
      <c r="K63" s="68"/>
      <c r="L63" s="68"/>
      <c r="O63" s="60"/>
      <c r="S63" s="37"/>
      <c r="U63" s="60"/>
      <c r="V63" s="60"/>
      <c r="W63" s="60"/>
    </row>
    <row r="64" spans="1:23" s="17" customFormat="1" ht="58.5" customHeight="1">
      <c r="B64" s="27"/>
      <c r="H64" s="1"/>
      <c r="J64" s="68" t="s">
        <v>65</v>
      </c>
      <c r="K64" s="68"/>
      <c r="L64" s="68"/>
      <c r="O64" s="60"/>
      <c r="S64" s="37"/>
      <c r="U64" s="60"/>
      <c r="V64" s="60"/>
      <c r="W64" s="60"/>
    </row>
    <row r="66" spans="2:23">
      <c r="G66" s="31"/>
      <c r="H66" s="33" t="e">
        <f>#REF!+'May 2022'!H56</f>
        <v>#REF!</v>
      </c>
    </row>
    <row r="67" spans="2:23">
      <c r="H67" s="31"/>
      <c r="J67" s="31"/>
    </row>
    <row r="69" spans="2:23">
      <c r="B69" s="3"/>
      <c r="G69" s="38"/>
      <c r="O69" s="3"/>
      <c r="U69" s="3"/>
      <c r="V69" s="3"/>
      <c r="W69" s="3"/>
    </row>
  </sheetData>
  <mergeCells count="29">
    <mergeCell ref="J64:L64"/>
    <mergeCell ref="D58:G58"/>
    <mergeCell ref="B60:F60"/>
    <mergeCell ref="Q60:U60"/>
    <mergeCell ref="B61:F61"/>
    <mergeCell ref="Q61:U61"/>
    <mergeCell ref="J63:L63"/>
    <mergeCell ref="D57:G57"/>
    <mergeCell ref="H5:H6"/>
    <mergeCell ref="I5:I6"/>
    <mergeCell ref="J5:K5"/>
    <mergeCell ref="L5:M5"/>
    <mergeCell ref="D56:G5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A69"/>
  <sheetViews>
    <sheetView zoomScale="36" zoomScaleNormal="36" zoomScaleSheetLayoutView="25" workbookViewId="0">
      <selection activeCell="F6" sqref="F6"/>
    </sheetView>
  </sheetViews>
  <sheetFormatPr defaultRowHeight="33"/>
  <cols>
    <col min="1" max="1" width="16.7109375" style="3" customWidth="1"/>
    <col min="2" max="2" width="45.5703125" style="30" customWidth="1"/>
    <col min="3" max="3" width="36.5703125" style="3" customWidth="1"/>
    <col min="4" max="4" width="28.140625" style="3" customWidth="1"/>
    <col min="5" max="5" width="40.28515625" style="3" customWidth="1"/>
    <col min="6" max="6" width="32.42578125" style="3" customWidth="1"/>
    <col min="7" max="7" width="28.140625" style="3" customWidth="1"/>
    <col min="8" max="8" width="41.85546875" style="3" customWidth="1"/>
    <col min="9" max="9" width="29.5703125" style="3" customWidth="1"/>
    <col min="10" max="10" width="39.42578125" style="3" customWidth="1"/>
    <col min="11" max="11" width="28.140625" style="3" customWidth="1"/>
    <col min="12" max="12" width="36.7109375" style="3" customWidth="1"/>
    <col min="13" max="13" width="30.140625" style="3" customWidth="1"/>
    <col min="14" max="14" width="28.140625" style="3" customWidth="1"/>
    <col min="15" max="15" width="47.28515625" style="5" customWidth="1"/>
    <col min="16" max="16" width="32.7109375" style="3" customWidth="1"/>
    <col min="17" max="17" width="34.5703125" style="3" customWidth="1"/>
    <col min="18" max="18" width="36" style="3" customWidth="1"/>
    <col min="19" max="19" width="28.140625" style="6" customWidth="1"/>
    <col min="20" max="20" width="28.140625" style="3" customWidth="1"/>
    <col min="21" max="21" width="36.7109375" style="5" customWidth="1"/>
    <col min="22" max="22" width="41.42578125" style="5" customWidth="1"/>
    <col min="23" max="23" width="26" style="5" customWidth="1"/>
    <col min="24" max="16384" width="9.140625" style="3"/>
  </cols>
  <sheetData>
    <row r="1" spans="1:18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2"/>
      <c r="W1" s="2"/>
    </row>
    <row r="2" spans="1:183" ht="7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2"/>
      <c r="W2" s="2"/>
    </row>
    <row r="3" spans="1:183" ht="35.25" customHeight="1">
      <c r="A3" s="71" t="s">
        <v>77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2"/>
      <c r="W3" s="2"/>
    </row>
    <row r="4" spans="1:183" s="6" customFormat="1" ht="32.25" customHeight="1">
      <c r="A4" s="71" t="s">
        <v>1</v>
      </c>
      <c r="B4" s="71" t="s">
        <v>2</v>
      </c>
      <c r="C4" s="71" t="s">
        <v>3</v>
      </c>
      <c r="D4" s="71"/>
      <c r="E4" s="71"/>
      <c r="F4" s="71"/>
      <c r="G4" s="71"/>
      <c r="H4" s="71"/>
      <c r="I4" s="71" t="s">
        <v>4</v>
      </c>
      <c r="J4" s="72"/>
      <c r="K4" s="72"/>
      <c r="L4" s="72"/>
      <c r="M4" s="72"/>
      <c r="N4" s="72"/>
      <c r="O4" s="71" t="s">
        <v>5</v>
      </c>
      <c r="P4" s="72"/>
      <c r="Q4" s="72"/>
      <c r="R4" s="72"/>
      <c r="S4" s="72"/>
      <c r="T4" s="72"/>
      <c r="U4" s="4"/>
      <c r="V4" s="5"/>
      <c r="W4" s="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s="6" customFormat="1" ht="41.25" customHeight="1">
      <c r="A5" s="71"/>
      <c r="B5" s="71"/>
      <c r="C5" s="71" t="s">
        <v>6</v>
      </c>
      <c r="D5" s="71" t="s">
        <v>7</v>
      </c>
      <c r="E5" s="71"/>
      <c r="F5" s="71" t="s">
        <v>8</v>
      </c>
      <c r="G5" s="71"/>
      <c r="H5" s="71" t="s">
        <v>9</v>
      </c>
      <c r="I5" s="71" t="s">
        <v>6</v>
      </c>
      <c r="J5" s="71" t="s">
        <v>7</v>
      </c>
      <c r="K5" s="71"/>
      <c r="L5" s="71" t="s">
        <v>8</v>
      </c>
      <c r="M5" s="71"/>
      <c r="N5" s="71" t="s">
        <v>9</v>
      </c>
      <c r="O5" s="71" t="s">
        <v>10</v>
      </c>
      <c r="P5" s="71" t="s">
        <v>7</v>
      </c>
      <c r="Q5" s="71"/>
      <c r="R5" s="71" t="s">
        <v>8</v>
      </c>
      <c r="S5" s="71"/>
      <c r="T5" s="71" t="s">
        <v>9</v>
      </c>
      <c r="U5" s="71" t="s">
        <v>11</v>
      </c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s="6" customFormat="1" ht="60" customHeight="1">
      <c r="A6" s="71"/>
      <c r="B6" s="71"/>
      <c r="C6" s="71"/>
      <c r="D6" s="64" t="s">
        <v>12</v>
      </c>
      <c r="E6" s="64" t="s">
        <v>13</v>
      </c>
      <c r="F6" s="64" t="s">
        <v>12</v>
      </c>
      <c r="G6" s="64" t="s">
        <v>13</v>
      </c>
      <c r="H6" s="71"/>
      <c r="I6" s="71"/>
      <c r="J6" s="7" t="s">
        <v>12</v>
      </c>
      <c r="K6" s="64" t="s">
        <v>13</v>
      </c>
      <c r="L6" s="64" t="s">
        <v>12</v>
      </c>
      <c r="M6" s="64" t="s">
        <v>13</v>
      </c>
      <c r="N6" s="71"/>
      <c r="O6" s="71"/>
      <c r="P6" s="64" t="s">
        <v>12</v>
      </c>
      <c r="Q6" s="64" t="s">
        <v>13</v>
      </c>
      <c r="R6" s="64" t="s">
        <v>12</v>
      </c>
      <c r="S6" s="64" t="s">
        <v>13</v>
      </c>
      <c r="T6" s="71"/>
      <c r="U6" s="71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42.75" customHeight="1">
      <c r="A7" s="8">
        <v>1</v>
      </c>
      <c r="B7" s="9" t="s">
        <v>14</v>
      </c>
      <c r="C7" s="10">
        <f>'May 2022'!H7</f>
        <v>208.77000000000064</v>
      </c>
      <c r="D7" s="10">
        <v>0</v>
      </c>
      <c r="E7" s="10">
        <f>'May 2022'!E7+'June 2022'!D7</f>
        <v>47.73</v>
      </c>
      <c r="F7" s="10">
        <v>0</v>
      </c>
      <c r="G7" s="10">
        <f>'May 2022'!G7+'June 2022'!F7</f>
        <v>0</v>
      </c>
      <c r="H7" s="10">
        <f>C7+D7-F7</f>
        <v>208.77000000000064</v>
      </c>
      <c r="I7" s="10">
        <f>'May 2022'!N7</f>
        <v>131.42499999999995</v>
      </c>
      <c r="J7" s="10">
        <v>0.04</v>
      </c>
      <c r="K7" s="10">
        <f>'May 2022'!K7+'June 2022'!J7</f>
        <v>0.66</v>
      </c>
      <c r="L7" s="10">
        <v>0</v>
      </c>
      <c r="M7" s="10">
        <f>'May 2022'!M7+'June 2022'!L7</f>
        <v>0</v>
      </c>
      <c r="N7" s="10">
        <f>I7+J7-L7</f>
        <v>131.46499999999995</v>
      </c>
      <c r="O7" s="11">
        <f>'May 2022'!T7</f>
        <v>284.1400000000001</v>
      </c>
      <c r="P7" s="10">
        <v>0</v>
      </c>
      <c r="Q7" s="10">
        <f>'May 2022'!Q7+'June 2022'!P7</f>
        <v>0.46</v>
      </c>
      <c r="R7" s="10">
        <v>0</v>
      </c>
      <c r="S7" s="10">
        <f>'May 2022'!S7+'June 2022'!R7</f>
        <v>0</v>
      </c>
      <c r="T7" s="11">
        <f>O7+P7-R7</f>
        <v>284.1400000000001</v>
      </c>
      <c r="U7" s="11">
        <f>H7+N7+T7</f>
        <v>624.37500000000068</v>
      </c>
      <c r="V7" s="12"/>
      <c r="W7" s="12"/>
    </row>
    <row r="8" spans="1:183" ht="42.75" customHeight="1">
      <c r="A8" s="8">
        <v>2</v>
      </c>
      <c r="B8" s="9" t="s">
        <v>15</v>
      </c>
      <c r="C8" s="10">
        <f>'May 2022'!H8</f>
        <v>497.565</v>
      </c>
      <c r="D8" s="10">
        <v>0.09</v>
      </c>
      <c r="E8" s="10">
        <f>'May 2022'!E8+'June 2022'!D8</f>
        <v>0.18</v>
      </c>
      <c r="F8" s="10">
        <v>0</v>
      </c>
      <c r="G8" s="10">
        <f>'May 2022'!G8+'June 2022'!F8</f>
        <v>0</v>
      </c>
      <c r="H8" s="10">
        <f t="shared" ref="H8:H53" si="0">C8+D8-F8</f>
        <v>497.65499999999997</v>
      </c>
      <c r="I8" s="10">
        <f>'May 2022'!N8</f>
        <v>121.232</v>
      </c>
      <c r="J8" s="10">
        <v>1.34</v>
      </c>
      <c r="K8" s="10">
        <f>'May 2022'!K8+'June 2022'!J8</f>
        <v>2.5419999999999998</v>
      </c>
      <c r="L8" s="10">
        <v>0</v>
      </c>
      <c r="M8" s="10">
        <f>'May 2022'!M8+'June 2022'!L8</f>
        <v>0</v>
      </c>
      <c r="N8" s="10">
        <f t="shared" ref="N8:N48" si="1">I8+J8-L8</f>
        <v>122.572</v>
      </c>
      <c r="O8" s="11">
        <f>'May 2022'!T8</f>
        <v>222.27000000000004</v>
      </c>
      <c r="P8" s="10">
        <v>0</v>
      </c>
      <c r="Q8" s="10">
        <f>'May 2022'!Q8+'June 2022'!P8</f>
        <v>34.629999999999995</v>
      </c>
      <c r="R8" s="10">
        <v>0</v>
      </c>
      <c r="S8" s="10">
        <f>'May 2022'!S8+'June 2022'!R8</f>
        <v>0</v>
      </c>
      <c r="T8" s="11">
        <f t="shared" ref="T8:T48" si="2">O8+P8-R8</f>
        <v>222.27000000000004</v>
      </c>
      <c r="U8" s="11">
        <f t="shared" ref="U8:U48" si="3">H8+N8+T8</f>
        <v>842.49700000000007</v>
      </c>
      <c r="V8" s="12"/>
      <c r="W8" s="12"/>
    </row>
    <row r="9" spans="1:183" ht="42.75" customHeight="1">
      <c r="A9" s="8">
        <v>3</v>
      </c>
      <c r="B9" s="9" t="s">
        <v>16</v>
      </c>
      <c r="C9" s="10">
        <f>'May 2022'!H9</f>
        <v>653.9599999999997</v>
      </c>
      <c r="D9" s="10">
        <v>0</v>
      </c>
      <c r="E9" s="10">
        <f>'May 2022'!E9+'June 2022'!D9</f>
        <v>0</v>
      </c>
      <c r="F9" s="10">
        <v>0</v>
      </c>
      <c r="G9" s="10">
        <f>'May 2022'!G9+'June 2022'!F9</f>
        <v>90</v>
      </c>
      <c r="H9" s="10">
        <f t="shared" si="0"/>
        <v>653.9599999999997</v>
      </c>
      <c r="I9" s="10">
        <f>'May 2022'!N9</f>
        <v>199.22300000000004</v>
      </c>
      <c r="J9" s="10">
        <v>2.2999999999999998</v>
      </c>
      <c r="K9" s="10">
        <f>'May 2022'!K9+'June 2022'!J9</f>
        <v>4.1899999999999995</v>
      </c>
      <c r="L9" s="10">
        <v>0</v>
      </c>
      <c r="M9" s="10">
        <f>'May 2022'!M9+'June 2022'!L9</f>
        <v>0</v>
      </c>
      <c r="N9" s="10">
        <f t="shared" si="1"/>
        <v>201.52300000000005</v>
      </c>
      <c r="O9" s="11">
        <f>'May 2022'!T9</f>
        <v>157.63999999999999</v>
      </c>
      <c r="P9" s="10">
        <v>0</v>
      </c>
      <c r="Q9" s="10">
        <f>'May 2022'!Q9+'June 2022'!P9</f>
        <v>16.2</v>
      </c>
      <c r="R9" s="10">
        <v>0</v>
      </c>
      <c r="S9" s="10">
        <f>'May 2022'!S9+'June 2022'!R9</f>
        <v>0</v>
      </c>
      <c r="T9" s="11">
        <f t="shared" si="2"/>
        <v>157.63999999999999</v>
      </c>
      <c r="U9" s="11">
        <f t="shared" si="3"/>
        <v>1013.1229999999997</v>
      </c>
      <c r="V9" s="12"/>
      <c r="W9" s="12"/>
    </row>
    <row r="10" spans="1:183" ht="42.75" customHeight="1">
      <c r="A10" s="8">
        <v>4</v>
      </c>
      <c r="B10" s="13" t="s">
        <v>17</v>
      </c>
      <c r="C10" s="10">
        <f>'May 2022'!H10</f>
        <v>0</v>
      </c>
      <c r="D10" s="10">
        <v>0</v>
      </c>
      <c r="E10" s="10">
        <f>'May 2022'!E10+'June 2022'!D10</f>
        <v>0</v>
      </c>
      <c r="F10" s="10">
        <v>0</v>
      </c>
      <c r="G10" s="10">
        <f>'May 2022'!G10+'June 2022'!F10</f>
        <v>0</v>
      </c>
      <c r="H10" s="10">
        <f t="shared" si="0"/>
        <v>0</v>
      </c>
      <c r="I10" s="10">
        <f>'May 2022'!N10</f>
        <v>142.25400000000008</v>
      </c>
      <c r="J10" s="10">
        <v>0.25</v>
      </c>
      <c r="K10" s="10">
        <f>'May 2022'!K10+'June 2022'!J10</f>
        <v>0.47</v>
      </c>
      <c r="L10" s="10">
        <v>0</v>
      </c>
      <c r="M10" s="10">
        <f>'May 2022'!M10+'June 2022'!L10</f>
        <v>0</v>
      </c>
      <c r="N10" s="10">
        <f t="shared" si="1"/>
        <v>142.50400000000008</v>
      </c>
      <c r="O10" s="11">
        <f>'May 2022'!T10</f>
        <v>233.16999999999996</v>
      </c>
      <c r="P10" s="10">
        <v>1.08</v>
      </c>
      <c r="Q10" s="10">
        <f>'May 2022'!Q10+'June 2022'!P10</f>
        <v>1.08</v>
      </c>
      <c r="R10" s="10">
        <v>0</v>
      </c>
      <c r="S10" s="10">
        <f>'May 2022'!S10+'June 2022'!R10</f>
        <v>0</v>
      </c>
      <c r="T10" s="11">
        <f t="shared" si="2"/>
        <v>234.24999999999997</v>
      </c>
      <c r="U10" s="11">
        <f t="shared" si="3"/>
        <v>376.75400000000002</v>
      </c>
      <c r="V10" s="12"/>
      <c r="W10" s="12"/>
    </row>
    <row r="11" spans="1:183" s="17" customFormat="1" ht="42.75" customHeight="1">
      <c r="A11" s="14"/>
      <c r="B11" s="15" t="s">
        <v>18</v>
      </c>
      <c r="C11" s="16">
        <f>SUM(C7:C10)</f>
        <v>1360.2950000000003</v>
      </c>
      <c r="D11" s="16">
        <f t="shared" ref="D11:U11" si="4">SUM(D7:D10)</f>
        <v>0.09</v>
      </c>
      <c r="E11" s="16">
        <f t="shared" si="4"/>
        <v>47.91</v>
      </c>
      <c r="F11" s="16">
        <f t="shared" si="4"/>
        <v>0</v>
      </c>
      <c r="G11" s="16">
        <f t="shared" si="4"/>
        <v>90</v>
      </c>
      <c r="H11" s="16">
        <f t="shared" si="4"/>
        <v>1360.3850000000002</v>
      </c>
      <c r="I11" s="16">
        <f t="shared" si="4"/>
        <v>594.13400000000001</v>
      </c>
      <c r="J11" s="16">
        <f t="shared" si="4"/>
        <v>3.9299999999999997</v>
      </c>
      <c r="K11" s="16">
        <f t="shared" si="4"/>
        <v>7.8619999999999992</v>
      </c>
      <c r="L11" s="16">
        <f t="shared" si="4"/>
        <v>0</v>
      </c>
      <c r="M11" s="16">
        <f t="shared" si="4"/>
        <v>0</v>
      </c>
      <c r="N11" s="16">
        <f t="shared" si="4"/>
        <v>598.06400000000008</v>
      </c>
      <c r="O11" s="16">
        <f t="shared" si="4"/>
        <v>897.22000000000014</v>
      </c>
      <c r="P11" s="16">
        <f t="shared" si="4"/>
        <v>1.08</v>
      </c>
      <c r="Q11" s="16">
        <f t="shared" si="4"/>
        <v>52.36999999999999</v>
      </c>
      <c r="R11" s="16">
        <f t="shared" si="4"/>
        <v>0</v>
      </c>
      <c r="S11" s="16">
        <f t="shared" si="4"/>
        <v>0</v>
      </c>
      <c r="T11" s="16">
        <f t="shared" si="4"/>
        <v>898.30000000000018</v>
      </c>
      <c r="U11" s="16">
        <f t="shared" si="4"/>
        <v>2856.7490000000003</v>
      </c>
      <c r="V11" s="62"/>
      <c r="W11" s="62"/>
    </row>
    <row r="12" spans="1:183" ht="42.75" customHeight="1">
      <c r="A12" s="8">
        <v>5</v>
      </c>
      <c r="B12" s="9" t="s">
        <v>19</v>
      </c>
      <c r="C12" s="10">
        <f>'May 2022'!H12</f>
        <v>1653.4899999999991</v>
      </c>
      <c r="D12" s="10">
        <v>0</v>
      </c>
      <c r="E12" s="10">
        <f>'May 2022'!E12+'June 2022'!D12</f>
        <v>0</v>
      </c>
      <c r="F12" s="10">
        <v>0</v>
      </c>
      <c r="G12" s="10">
        <f>'May 2022'!G12+'June 2022'!F12</f>
        <v>0</v>
      </c>
      <c r="H12" s="10">
        <f t="shared" si="0"/>
        <v>1653.4899999999991</v>
      </c>
      <c r="I12" s="10">
        <f>'May 2022'!N12</f>
        <v>122.09300000000002</v>
      </c>
      <c r="J12" s="10">
        <v>0.4</v>
      </c>
      <c r="K12" s="10">
        <f>'May 2022'!K12+'June 2022'!J12</f>
        <v>0.8600000000000001</v>
      </c>
      <c r="L12" s="10">
        <v>0</v>
      </c>
      <c r="M12" s="10">
        <f>'May 2022'!M12+'June 2022'!L12</f>
        <v>0</v>
      </c>
      <c r="N12" s="10">
        <f t="shared" si="1"/>
        <v>122.49300000000002</v>
      </c>
      <c r="O12" s="11">
        <f>'May 2022'!T12</f>
        <v>610.4</v>
      </c>
      <c r="P12" s="10">
        <v>0</v>
      </c>
      <c r="Q12" s="10">
        <f>'May 2022'!Q12+'June 2022'!P12</f>
        <v>31.49</v>
      </c>
      <c r="R12" s="10">
        <v>0</v>
      </c>
      <c r="S12" s="10">
        <f>'May 2022'!S12+'June 2022'!R12</f>
        <v>0</v>
      </c>
      <c r="T12" s="11">
        <f t="shared" si="2"/>
        <v>610.4</v>
      </c>
      <c r="U12" s="11">
        <f t="shared" si="3"/>
        <v>2386.3829999999989</v>
      </c>
      <c r="V12" s="12"/>
      <c r="W12" s="12"/>
    </row>
    <row r="13" spans="1:183" ht="42.75" customHeight="1">
      <c r="A13" s="8">
        <v>6</v>
      </c>
      <c r="B13" s="9" t="s">
        <v>20</v>
      </c>
      <c r="C13" s="10">
        <f>'May 2022'!H13</f>
        <v>1023.7699999999998</v>
      </c>
      <c r="D13" s="10">
        <v>0</v>
      </c>
      <c r="E13" s="10">
        <f>'May 2022'!E13+'June 2022'!D13</f>
        <v>0</v>
      </c>
      <c r="F13" s="10">
        <v>0</v>
      </c>
      <c r="G13" s="10">
        <f>'May 2022'!G13+'June 2022'!F13</f>
        <v>0</v>
      </c>
      <c r="H13" s="10">
        <f t="shared" si="0"/>
        <v>1023.7699999999998</v>
      </c>
      <c r="I13" s="10">
        <f>'May 2022'!N13</f>
        <v>149.95400000000009</v>
      </c>
      <c r="J13" s="10">
        <v>0.72</v>
      </c>
      <c r="K13" s="10">
        <f>'May 2022'!K13+'June 2022'!J13</f>
        <v>2.3600000000000003</v>
      </c>
      <c r="L13" s="10">
        <v>0</v>
      </c>
      <c r="M13" s="10">
        <f>'May 2022'!M13+'June 2022'!L13</f>
        <v>0</v>
      </c>
      <c r="N13" s="10">
        <f t="shared" si="1"/>
        <v>150.67400000000009</v>
      </c>
      <c r="O13" s="11">
        <f>'May 2022'!T13</f>
        <v>87.2</v>
      </c>
      <c r="P13" s="10">
        <v>0</v>
      </c>
      <c r="Q13" s="10">
        <f>'May 2022'!Q13+'June 2022'!P13</f>
        <v>0.67</v>
      </c>
      <c r="R13" s="10">
        <v>0</v>
      </c>
      <c r="S13" s="10">
        <f>'May 2022'!S13+'June 2022'!R13</f>
        <v>0</v>
      </c>
      <c r="T13" s="11">
        <f t="shared" si="2"/>
        <v>87.2</v>
      </c>
      <c r="U13" s="11">
        <f t="shared" si="3"/>
        <v>1261.644</v>
      </c>
      <c r="V13" s="12"/>
      <c r="W13" s="12"/>
    </row>
    <row r="14" spans="1:183" ht="42.75" customHeight="1">
      <c r="A14" s="8">
        <v>7</v>
      </c>
      <c r="B14" s="9" t="s">
        <v>21</v>
      </c>
      <c r="C14" s="10">
        <f>'May 2022'!H14</f>
        <v>2084.5799999999995</v>
      </c>
      <c r="D14" s="10">
        <v>0</v>
      </c>
      <c r="E14" s="10">
        <f>'May 2022'!E14+'June 2022'!D14</f>
        <v>0</v>
      </c>
      <c r="F14" s="10">
        <v>0</v>
      </c>
      <c r="G14" s="10">
        <f>'May 2022'!G14+'June 2022'!F14</f>
        <v>0</v>
      </c>
      <c r="H14" s="10">
        <f t="shared" si="0"/>
        <v>2084.5799999999995</v>
      </c>
      <c r="I14" s="10">
        <f>'May 2022'!N14</f>
        <v>194.68399999999997</v>
      </c>
      <c r="J14" s="10">
        <v>0.27</v>
      </c>
      <c r="K14" s="10">
        <f>'May 2022'!K14+'June 2022'!J14</f>
        <v>1.1000000000000001</v>
      </c>
      <c r="L14" s="10">
        <v>0</v>
      </c>
      <c r="M14" s="10">
        <f>'May 2022'!M14+'June 2022'!L14</f>
        <v>0</v>
      </c>
      <c r="N14" s="10">
        <f t="shared" si="1"/>
        <v>194.95399999999998</v>
      </c>
      <c r="O14" s="11">
        <f>'May 2022'!T14</f>
        <v>383.88999999999993</v>
      </c>
      <c r="P14" s="10">
        <v>0.08</v>
      </c>
      <c r="Q14" s="10">
        <f>'May 2022'!Q14+'June 2022'!P14</f>
        <v>31.81</v>
      </c>
      <c r="R14" s="10">
        <v>0</v>
      </c>
      <c r="S14" s="10">
        <f>'May 2022'!S14+'June 2022'!R14</f>
        <v>0</v>
      </c>
      <c r="T14" s="11">
        <f t="shared" si="2"/>
        <v>383.96999999999991</v>
      </c>
      <c r="U14" s="11">
        <f t="shared" si="3"/>
        <v>2663.5039999999995</v>
      </c>
      <c r="V14" s="12"/>
      <c r="W14" s="12"/>
    </row>
    <row r="15" spans="1:183" s="17" customFormat="1" ht="42.75" customHeight="1">
      <c r="A15" s="14" t="s">
        <v>22</v>
      </c>
      <c r="B15" s="15" t="s">
        <v>23</v>
      </c>
      <c r="C15" s="16">
        <f>SUM(C12:C14)</f>
        <v>4761.8399999999983</v>
      </c>
      <c r="D15" s="16">
        <f t="shared" ref="D15:U15" si="5">SUM(D12:D14)</f>
        <v>0</v>
      </c>
      <c r="E15" s="16">
        <f t="shared" si="5"/>
        <v>0</v>
      </c>
      <c r="F15" s="16">
        <f t="shared" si="5"/>
        <v>0</v>
      </c>
      <c r="G15" s="16">
        <f t="shared" si="5"/>
        <v>0</v>
      </c>
      <c r="H15" s="16">
        <f t="shared" si="5"/>
        <v>4761.8399999999983</v>
      </c>
      <c r="I15" s="16">
        <f t="shared" si="5"/>
        <v>466.73100000000011</v>
      </c>
      <c r="J15" s="16">
        <f t="shared" si="5"/>
        <v>1.3900000000000001</v>
      </c>
      <c r="K15" s="16">
        <f t="shared" si="5"/>
        <v>4.32</v>
      </c>
      <c r="L15" s="16">
        <f t="shared" si="5"/>
        <v>0</v>
      </c>
      <c r="M15" s="16">
        <f t="shared" si="5"/>
        <v>0</v>
      </c>
      <c r="N15" s="16">
        <f t="shared" si="5"/>
        <v>468.12100000000009</v>
      </c>
      <c r="O15" s="16">
        <f t="shared" si="5"/>
        <v>1081.49</v>
      </c>
      <c r="P15" s="16">
        <f t="shared" si="5"/>
        <v>0.08</v>
      </c>
      <c r="Q15" s="16">
        <f t="shared" si="5"/>
        <v>63.97</v>
      </c>
      <c r="R15" s="16">
        <f t="shared" si="5"/>
        <v>0</v>
      </c>
      <c r="S15" s="16">
        <f t="shared" si="5"/>
        <v>0</v>
      </c>
      <c r="T15" s="16">
        <f t="shared" si="5"/>
        <v>1081.57</v>
      </c>
      <c r="U15" s="16">
        <f t="shared" si="5"/>
        <v>6311.530999999999</v>
      </c>
      <c r="V15" s="62"/>
      <c r="W15" s="62"/>
    </row>
    <row r="16" spans="1:183" ht="42.75" customHeight="1">
      <c r="A16" s="8">
        <v>8</v>
      </c>
      <c r="B16" s="9" t="s">
        <v>24</v>
      </c>
      <c r="C16" s="10">
        <f>'May 2022'!H16</f>
        <v>1746.9519999999993</v>
      </c>
      <c r="D16" s="10">
        <v>1.29</v>
      </c>
      <c r="E16" s="10">
        <f>'May 2022'!E16+'June 2022'!D16</f>
        <v>2.38</v>
      </c>
      <c r="F16" s="10">
        <v>0.75</v>
      </c>
      <c r="G16" s="10">
        <f>'May 2022'!G16+'June 2022'!F16</f>
        <v>1.5</v>
      </c>
      <c r="H16" s="10">
        <f t="shared" si="0"/>
        <v>1747.4919999999993</v>
      </c>
      <c r="I16" s="10">
        <f>'May 2022'!N16</f>
        <v>111.12000000000002</v>
      </c>
      <c r="J16" s="10">
        <v>0.05</v>
      </c>
      <c r="K16" s="10">
        <f>'May 2022'!K16+'June 2022'!J16</f>
        <v>0.15000000000000002</v>
      </c>
      <c r="L16" s="10">
        <v>0</v>
      </c>
      <c r="M16" s="10">
        <f>'May 2022'!M16+'June 2022'!L16</f>
        <v>0</v>
      </c>
      <c r="N16" s="10">
        <f t="shared" si="1"/>
        <v>111.17000000000002</v>
      </c>
      <c r="O16" s="11">
        <f>'May 2022'!T16</f>
        <v>112.20899999999999</v>
      </c>
      <c r="P16" s="10">
        <v>1.47</v>
      </c>
      <c r="Q16" s="10">
        <f>'May 2022'!Q16+'June 2022'!P16</f>
        <v>2.2799999999999998</v>
      </c>
      <c r="R16" s="10">
        <v>0</v>
      </c>
      <c r="S16" s="10">
        <f>'May 2022'!S16+'June 2022'!R16</f>
        <v>0</v>
      </c>
      <c r="T16" s="11">
        <f t="shared" si="2"/>
        <v>113.67899999999999</v>
      </c>
      <c r="U16" s="11">
        <f t="shared" si="3"/>
        <v>1972.3409999999994</v>
      </c>
      <c r="V16" s="12"/>
      <c r="W16" s="12"/>
    </row>
    <row r="17" spans="1:23" ht="57.75" customHeight="1">
      <c r="A17" s="8">
        <v>9</v>
      </c>
      <c r="B17" s="9" t="s">
        <v>25</v>
      </c>
      <c r="C17" s="10">
        <f>'May 2022'!H17</f>
        <v>199.43399999999986</v>
      </c>
      <c r="D17" s="10">
        <v>39.92</v>
      </c>
      <c r="E17" s="10">
        <f>'May 2022'!E17+'June 2022'!D17</f>
        <v>39.92</v>
      </c>
      <c r="F17" s="10">
        <v>0</v>
      </c>
      <c r="G17" s="10">
        <f>'May 2022'!G17+'June 2022'!F17</f>
        <v>0</v>
      </c>
      <c r="H17" s="10">
        <f t="shared" si="0"/>
        <v>239.35399999999987</v>
      </c>
      <c r="I17" s="10">
        <f>'May 2022'!N17</f>
        <v>23.086999999999993</v>
      </c>
      <c r="J17" s="10">
        <v>3.46</v>
      </c>
      <c r="K17" s="10">
        <f>'May 2022'!K17+'June 2022'!J17</f>
        <v>4.47</v>
      </c>
      <c r="L17" s="10">
        <v>0.99</v>
      </c>
      <c r="M17" s="10">
        <f>'May 2022'!M17+'June 2022'!L17</f>
        <v>0.99</v>
      </c>
      <c r="N17" s="10">
        <f t="shared" si="1"/>
        <v>25.556999999999995</v>
      </c>
      <c r="O17" s="11">
        <f>'May 2022'!T17</f>
        <v>430.20100000000002</v>
      </c>
      <c r="P17" s="10">
        <v>33.130000000000003</v>
      </c>
      <c r="Q17" s="10">
        <f>'May 2022'!Q17+'June 2022'!P17</f>
        <v>55.06</v>
      </c>
      <c r="R17" s="10">
        <v>70.959999999999994</v>
      </c>
      <c r="S17" s="10">
        <f>'May 2022'!S17+'June 2022'!R17</f>
        <v>70.959999999999994</v>
      </c>
      <c r="T17" s="11">
        <f t="shared" si="2"/>
        <v>392.37100000000004</v>
      </c>
      <c r="U17" s="11">
        <f t="shared" si="3"/>
        <v>657.28199999999993</v>
      </c>
      <c r="V17" s="12"/>
      <c r="W17" s="12"/>
    </row>
    <row r="18" spans="1:23" ht="42.75" customHeight="1">
      <c r="A18" s="8">
        <v>10</v>
      </c>
      <c r="B18" s="9" t="s">
        <v>26</v>
      </c>
      <c r="C18" s="10">
        <f>'May 2022'!H18</f>
        <v>669.86499999999933</v>
      </c>
      <c r="D18" s="10">
        <v>0</v>
      </c>
      <c r="E18" s="10">
        <f>'May 2022'!E18+'June 2022'!D18</f>
        <v>0</v>
      </c>
      <c r="F18" s="10">
        <v>0</v>
      </c>
      <c r="G18" s="10">
        <f>'May 2022'!G18+'June 2022'!F18</f>
        <v>0</v>
      </c>
      <c r="H18" s="10">
        <f t="shared" si="0"/>
        <v>669.86499999999933</v>
      </c>
      <c r="I18" s="10">
        <f>'May 2022'!N18</f>
        <v>16.839999999999989</v>
      </c>
      <c r="J18" s="10">
        <f>0.17+0.19</f>
        <v>0.36</v>
      </c>
      <c r="K18" s="10">
        <f>'May 2022'!K18+'June 2022'!J18</f>
        <v>0.83</v>
      </c>
      <c r="L18" s="10">
        <v>0</v>
      </c>
      <c r="M18" s="10">
        <f>'May 2022'!M18+'June 2022'!L18</f>
        <v>0</v>
      </c>
      <c r="N18" s="10">
        <f t="shared" si="1"/>
        <v>17.199999999999989</v>
      </c>
      <c r="O18" s="11">
        <f>'May 2022'!T18</f>
        <v>217.12799999999999</v>
      </c>
      <c r="P18" s="10">
        <v>22.3</v>
      </c>
      <c r="Q18" s="10">
        <f>'May 2022'!Q18+'June 2022'!P18</f>
        <v>44.53</v>
      </c>
      <c r="R18" s="10">
        <v>0</v>
      </c>
      <c r="S18" s="10">
        <f>'May 2022'!S18+'June 2022'!R18</f>
        <v>0</v>
      </c>
      <c r="T18" s="11">
        <f t="shared" si="2"/>
        <v>239.428</v>
      </c>
      <c r="U18" s="11">
        <f t="shared" si="3"/>
        <v>926.49299999999937</v>
      </c>
      <c r="V18" s="12"/>
      <c r="W18" s="12"/>
    </row>
    <row r="19" spans="1:23" s="17" customFormat="1" ht="42.75" customHeight="1">
      <c r="A19" s="14"/>
      <c r="B19" s="15" t="s">
        <v>27</v>
      </c>
      <c r="C19" s="16">
        <f>SUM(C16:C18)</f>
        <v>2616.2509999999984</v>
      </c>
      <c r="D19" s="16">
        <f t="shared" ref="D19:U19" si="6">SUM(D16:D18)</f>
        <v>41.21</v>
      </c>
      <c r="E19" s="16">
        <f t="shared" si="6"/>
        <v>42.300000000000004</v>
      </c>
      <c r="F19" s="16">
        <f t="shared" si="6"/>
        <v>0.75</v>
      </c>
      <c r="G19" s="16">
        <f t="shared" si="6"/>
        <v>1.5</v>
      </c>
      <c r="H19" s="16">
        <f t="shared" si="6"/>
        <v>2656.7109999999984</v>
      </c>
      <c r="I19" s="16">
        <f t="shared" si="6"/>
        <v>151.04700000000003</v>
      </c>
      <c r="J19" s="16">
        <f t="shared" si="6"/>
        <v>3.8699999999999997</v>
      </c>
      <c r="K19" s="16">
        <f t="shared" si="6"/>
        <v>5.45</v>
      </c>
      <c r="L19" s="16">
        <f t="shared" si="6"/>
        <v>0.99</v>
      </c>
      <c r="M19" s="16">
        <f t="shared" si="6"/>
        <v>0.99</v>
      </c>
      <c r="N19" s="16">
        <f t="shared" si="6"/>
        <v>153.92699999999999</v>
      </c>
      <c r="O19" s="16">
        <f t="shared" si="6"/>
        <v>759.53800000000001</v>
      </c>
      <c r="P19" s="16">
        <f t="shared" si="6"/>
        <v>56.900000000000006</v>
      </c>
      <c r="Q19" s="16">
        <f t="shared" si="6"/>
        <v>101.87</v>
      </c>
      <c r="R19" s="16">
        <f t="shared" si="6"/>
        <v>70.959999999999994</v>
      </c>
      <c r="S19" s="16">
        <f t="shared" si="6"/>
        <v>70.959999999999994</v>
      </c>
      <c r="T19" s="16">
        <f t="shared" si="6"/>
        <v>745.47800000000007</v>
      </c>
      <c r="U19" s="16">
        <f t="shared" si="6"/>
        <v>3556.1159999999991</v>
      </c>
      <c r="V19" s="62"/>
      <c r="W19" s="62"/>
    </row>
    <row r="20" spans="1:23" ht="42.75" customHeight="1">
      <c r="A20" s="8">
        <v>11</v>
      </c>
      <c r="B20" s="9" t="s">
        <v>28</v>
      </c>
      <c r="C20" s="10">
        <f>'May 2022'!H20</f>
        <v>1204.3949999999993</v>
      </c>
      <c r="D20" s="10">
        <v>0</v>
      </c>
      <c r="E20" s="10">
        <f>'May 2022'!E20+'June 2022'!D20</f>
        <v>0.85</v>
      </c>
      <c r="F20" s="10">
        <v>180</v>
      </c>
      <c r="G20" s="10">
        <f>'May 2022'!G20+'June 2022'!F20</f>
        <v>180</v>
      </c>
      <c r="H20" s="10">
        <f t="shared" si="0"/>
        <v>1024.3949999999993</v>
      </c>
      <c r="I20" s="10">
        <f>'May 2022'!N20</f>
        <v>153.13100000000003</v>
      </c>
      <c r="J20" s="10">
        <v>0.09</v>
      </c>
      <c r="K20" s="10">
        <f>'May 2022'!K20+'June 2022'!J20</f>
        <v>0.92</v>
      </c>
      <c r="L20" s="10">
        <v>0</v>
      </c>
      <c r="M20" s="10">
        <f>'May 2022'!M20+'June 2022'!L20</f>
        <v>0</v>
      </c>
      <c r="N20" s="10">
        <f t="shared" si="1"/>
        <v>153.22100000000003</v>
      </c>
      <c r="O20" s="11">
        <f>'May 2022'!T20</f>
        <v>344.64099999999991</v>
      </c>
      <c r="P20" s="10">
        <v>346.04</v>
      </c>
      <c r="Q20" s="10">
        <f>'May 2022'!Q20+'June 2022'!P20</f>
        <v>348.75</v>
      </c>
      <c r="R20" s="10">
        <v>0</v>
      </c>
      <c r="S20" s="10">
        <f>'May 2022'!S20+'June 2022'!R20</f>
        <v>0</v>
      </c>
      <c r="T20" s="11">
        <f t="shared" si="2"/>
        <v>690.68099999999993</v>
      </c>
      <c r="U20" s="11">
        <f t="shared" si="3"/>
        <v>1868.2969999999991</v>
      </c>
      <c r="V20" s="12"/>
      <c r="W20" s="12"/>
    </row>
    <row r="21" spans="1:23" ht="42.75" customHeight="1">
      <c r="A21" s="8">
        <v>12</v>
      </c>
      <c r="B21" s="9" t="s">
        <v>29</v>
      </c>
      <c r="C21" s="10">
        <f>'May 2022'!H21</f>
        <v>142.68999999999988</v>
      </c>
      <c r="D21" s="10">
        <v>0</v>
      </c>
      <c r="E21" s="10">
        <f>'May 2022'!E21+'June 2022'!D21</f>
        <v>0</v>
      </c>
      <c r="F21" s="10">
        <v>0</v>
      </c>
      <c r="G21" s="10">
        <f>'May 2022'!G21+'June 2022'!F21</f>
        <v>0</v>
      </c>
      <c r="H21" s="10">
        <f t="shared" si="0"/>
        <v>142.68999999999988</v>
      </c>
      <c r="I21" s="10">
        <f>'May 2022'!N21</f>
        <v>50.433000000000021</v>
      </c>
      <c r="J21" s="10">
        <v>0.05</v>
      </c>
      <c r="K21" s="10">
        <f>'May 2022'!K21+'June 2022'!J21</f>
        <v>0.32</v>
      </c>
      <c r="L21" s="10">
        <v>0</v>
      </c>
      <c r="M21" s="10">
        <f>'May 2022'!M21+'June 2022'!L21</f>
        <v>0</v>
      </c>
      <c r="N21" s="10">
        <f t="shared" si="1"/>
        <v>50.483000000000018</v>
      </c>
      <c r="O21" s="11">
        <f>'May 2022'!T21</f>
        <v>266.5</v>
      </c>
      <c r="P21" s="10">
        <v>0</v>
      </c>
      <c r="Q21" s="10">
        <f>'May 2022'!Q21+'June 2022'!P21</f>
        <v>0</v>
      </c>
      <c r="R21" s="10">
        <v>0</v>
      </c>
      <c r="S21" s="10">
        <f>'May 2022'!S21+'June 2022'!R21</f>
        <v>0</v>
      </c>
      <c r="T21" s="11">
        <f t="shared" si="2"/>
        <v>266.5</v>
      </c>
      <c r="U21" s="11">
        <f t="shared" si="3"/>
        <v>459.67299999999989</v>
      </c>
      <c r="V21" s="12"/>
      <c r="W21" s="12"/>
    </row>
    <row r="22" spans="1:23" ht="42.75" customHeight="1">
      <c r="A22" s="8">
        <v>13</v>
      </c>
      <c r="B22" s="9" t="s">
        <v>30</v>
      </c>
      <c r="C22" s="10">
        <f>'May 2022'!H22</f>
        <v>27.069999999999879</v>
      </c>
      <c r="D22" s="10">
        <v>0</v>
      </c>
      <c r="E22" s="10">
        <f>'May 2022'!E22+'June 2022'!D22</f>
        <v>0</v>
      </c>
      <c r="F22" s="10">
        <v>0</v>
      </c>
      <c r="G22" s="10">
        <f>'May 2022'!G22+'June 2022'!F22</f>
        <v>0</v>
      </c>
      <c r="H22" s="10">
        <f t="shared" si="0"/>
        <v>27.069999999999879</v>
      </c>
      <c r="I22" s="10">
        <f>'May 2022'!N22</f>
        <v>15.620000000000005</v>
      </c>
      <c r="J22" s="10">
        <v>0.05</v>
      </c>
      <c r="K22" s="10">
        <f>'May 2022'!K22+'June 2022'!J22</f>
        <v>7.0000000000000007E-2</v>
      </c>
      <c r="L22" s="10">
        <v>0</v>
      </c>
      <c r="M22" s="10">
        <f>'May 2022'!M22+'June 2022'!L22</f>
        <v>0</v>
      </c>
      <c r="N22" s="10">
        <f t="shared" si="1"/>
        <v>15.670000000000005</v>
      </c>
      <c r="O22" s="11">
        <f>'May 2022'!T22</f>
        <v>671.94999999999993</v>
      </c>
      <c r="P22" s="10">
        <v>0</v>
      </c>
      <c r="Q22" s="10">
        <f>'May 2022'!Q22+'June 2022'!P22</f>
        <v>0.44</v>
      </c>
      <c r="R22" s="10">
        <v>0</v>
      </c>
      <c r="S22" s="10">
        <f>'May 2022'!S22+'June 2022'!R22</f>
        <v>0</v>
      </c>
      <c r="T22" s="11">
        <f t="shared" si="2"/>
        <v>671.94999999999993</v>
      </c>
      <c r="U22" s="11">
        <f t="shared" si="3"/>
        <v>714.68999999999983</v>
      </c>
      <c r="V22" s="12"/>
      <c r="W22" s="12"/>
    </row>
    <row r="23" spans="1:23" ht="42.75" customHeight="1">
      <c r="A23" s="8">
        <v>14</v>
      </c>
      <c r="B23" s="9" t="s">
        <v>31</v>
      </c>
      <c r="C23" s="10">
        <f>'May 2022'!H23</f>
        <v>1182.6619999999998</v>
      </c>
      <c r="D23" s="10">
        <v>2.16</v>
      </c>
      <c r="E23" s="10">
        <f>'May 2022'!E23+'June 2022'!D23</f>
        <v>11.86</v>
      </c>
      <c r="F23" s="10">
        <v>75</v>
      </c>
      <c r="G23" s="10">
        <f>'May 2022'!G23+'June 2022'!F23</f>
        <v>75</v>
      </c>
      <c r="H23" s="10">
        <f t="shared" si="0"/>
        <v>1109.8219999999999</v>
      </c>
      <c r="I23" s="10">
        <f>'May 2022'!N23</f>
        <v>15.693999999999997</v>
      </c>
      <c r="J23" s="10">
        <v>0.37</v>
      </c>
      <c r="K23" s="10">
        <f>'May 2022'!K23+'June 2022'!J23</f>
        <v>0.77</v>
      </c>
      <c r="L23" s="10">
        <v>0</v>
      </c>
      <c r="M23" s="10">
        <f>'May 2022'!M23+'June 2022'!L23</f>
        <v>0</v>
      </c>
      <c r="N23" s="10">
        <f t="shared" si="1"/>
        <v>16.063999999999997</v>
      </c>
      <c r="O23" s="11">
        <f>'May 2022'!T23</f>
        <v>248.935</v>
      </c>
      <c r="P23" s="10">
        <v>65.84</v>
      </c>
      <c r="Q23" s="10">
        <f>'May 2022'!Q23+'June 2022'!P23</f>
        <v>147.49</v>
      </c>
      <c r="R23" s="10">
        <v>0</v>
      </c>
      <c r="S23" s="10">
        <f>'May 2022'!S23+'June 2022'!R23</f>
        <v>0</v>
      </c>
      <c r="T23" s="11">
        <f t="shared" si="2"/>
        <v>314.77499999999998</v>
      </c>
      <c r="U23" s="11">
        <f t="shared" si="3"/>
        <v>1440.6610000000001</v>
      </c>
      <c r="V23" s="12"/>
      <c r="W23" s="12"/>
    </row>
    <row r="24" spans="1:23" s="17" customFormat="1" ht="42.75" customHeight="1">
      <c r="A24" s="14"/>
      <c r="B24" s="15" t="s">
        <v>32</v>
      </c>
      <c r="C24" s="16">
        <f>SUM(C20:C23)</f>
        <v>2556.8169999999991</v>
      </c>
      <c r="D24" s="16">
        <f t="shared" ref="D24:U24" si="7">SUM(D20:D23)</f>
        <v>2.16</v>
      </c>
      <c r="E24" s="16">
        <f t="shared" si="7"/>
        <v>12.709999999999999</v>
      </c>
      <c r="F24" s="16">
        <f t="shared" si="7"/>
        <v>255</v>
      </c>
      <c r="G24" s="16">
        <f t="shared" si="7"/>
        <v>255</v>
      </c>
      <c r="H24" s="16">
        <f t="shared" si="7"/>
        <v>2303.976999999999</v>
      </c>
      <c r="I24" s="16">
        <f t="shared" si="7"/>
        <v>234.87800000000004</v>
      </c>
      <c r="J24" s="16">
        <f t="shared" si="7"/>
        <v>0.56000000000000005</v>
      </c>
      <c r="K24" s="16">
        <f t="shared" si="7"/>
        <v>2.08</v>
      </c>
      <c r="L24" s="16">
        <f t="shared" si="7"/>
        <v>0</v>
      </c>
      <c r="M24" s="16">
        <f t="shared" si="7"/>
        <v>0</v>
      </c>
      <c r="N24" s="16">
        <f t="shared" si="7"/>
        <v>235.43800000000007</v>
      </c>
      <c r="O24" s="16">
        <f t="shared" si="7"/>
        <v>1532.0259999999998</v>
      </c>
      <c r="P24" s="16">
        <f t="shared" si="7"/>
        <v>411.88</v>
      </c>
      <c r="Q24" s="16">
        <f t="shared" si="7"/>
        <v>496.68</v>
      </c>
      <c r="R24" s="16">
        <f t="shared" si="7"/>
        <v>0</v>
      </c>
      <c r="S24" s="16">
        <f t="shared" si="7"/>
        <v>0</v>
      </c>
      <c r="T24" s="16">
        <f t="shared" si="7"/>
        <v>1943.9059999999999</v>
      </c>
      <c r="U24" s="16">
        <f t="shared" si="7"/>
        <v>4483.320999999999</v>
      </c>
      <c r="V24" s="62"/>
      <c r="W24" s="62"/>
    </row>
    <row r="25" spans="1:23" s="17" customFormat="1" ht="42.75" customHeight="1">
      <c r="A25" s="14"/>
      <c r="B25" s="15" t="s">
        <v>33</v>
      </c>
      <c r="C25" s="16">
        <f>C24+C19+C15+C11</f>
        <v>11295.202999999996</v>
      </c>
      <c r="D25" s="16">
        <f t="shared" ref="D25:U25" si="8">D24+D19+D15+D11</f>
        <v>43.460000000000008</v>
      </c>
      <c r="E25" s="16">
        <f t="shared" si="8"/>
        <v>102.92</v>
      </c>
      <c r="F25" s="16">
        <f t="shared" si="8"/>
        <v>255.75</v>
      </c>
      <c r="G25" s="16">
        <f t="shared" si="8"/>
        <v>346.5</v>
      </c>
      <c r="H25" s="16">
        <f t="shared" si="8"/>
        <v>11082.912999999995</v>
      </c>
      <c r="I25" s="16">
        <f t="shared" si="8"/>
        <v>1446.7900000000002</v>
      </c>
      <c r="J25" s="16">
        <f t="shared" si="8"/>
        <v>9.75</v>
      </c>
      <c r="K25" s="16">
        <f t="shared" si="8"/>
        <v>19.712</v>
      </c>
      <c r="L25" s="16">
        <f t="shared" si="8"/>
        <v>0.99</v>
      </c>
      <c r="M25" s="16">
        <f t="shared" si="8"/>
        <v>0.99</v>
      </c>
      <c r="N25" s="16">
        <f t="shared" si="8"/>
        <v>1455.5500000000002</v>
      </c>
      <c r="O25" s="16">
        <f t="shared" si="8"/>
        <v>4270.2740000000003</v>
      </c>
      <c r="P25" s="16">
        <f t="shared" si="8"/>
        <v>469.93999999999994</v>
      </c>
      <c r="Q25" s="16">
        <f t="shared" si="8"/>
        <v>714.89</v>
      </c>
      <c r="R25" s="16">
        <f t="shared" si="8"/>
        <v>70.959999999999994</v>
      </c>
      <c r="S25" s="16">
        <f t="shared" si="8"/>
        <v>70.959999999999994</v>
      </c>
      <c r="T25" s="16">
        <f t="shared" si="8"/>
        <v>4669.2539999999999</v>
      </c>
      <c r="U25" s="16">
        <f t="shared" si="8"/>
        <v>17207.716999999997</v>
      </c>
      <c r="V25" s="62"/>
      <c r="W25" s="62"/>
    </row>
    <row r="26" spans="1:23" ht="42.75" customHeight="1">
      <c r="A26" s="8">
        <v>15</v>
      </c>
      <c r="B26" s="9" t="s">
        <v>34</v>
      </c>
      <c r="C26" s="10">
        <f>'May 2022'!H26</f>
        <v>1191.5019999999993</v>
      </c>
      <c r="D26" s="10">
        <v>1.78</v>
      </c>
      <c r="E26" s="10">
        <f>'May 2022'!E26+'June 2022'!D26</f>
        <v>9.6399999999999988</v>
      </c>
      <c r="F26" s="10">
        <v>0</v>
      </c>
      <c r="G26" s="10">
        <f>'May 2022'!G26+'June 2022'!F26</f>
        <v>0</v>
      </c>
      <c r="H26" s="10">
        <f t="shared" si="0"/>
        <v>1193.2819999999992</v>
      </c>
      <c r="I26" s="10">
        <f>'May 2022'!N26</f>
        <v>0</v>
      </c>
      <c r="J26" s="10">
        <v>0</v>
      </c>
      <c r="K26" s="10">
        <f>'May 2022'!K26+'June 2022'!J26</f>
        <v>0</v>
      </c>
      <c r="L26" s="10">
        <v>0</v>
      </c>
      <c r="M26" s="10">
        <f>'May 2022'!M26+'June 2022'!L26</f>
        <v>0</v>
      </c>
      <c r="N26" s="10">
        <f t="shared" si="1"/>
        <v>0</v>
      </c>
      <c r="O26" s="11">
        <f>'May 2022'!T26</f>
        <v>156.79</v>
      </c>
      <c r="P26" s="10">
        <v>9.02</v>
      </c>
      <c r="Q26" s="10">
        <f>'May 2022'!Q26+'June 2022'!P26</f>
        <v>36.43</v>
      </c>
      <c r="R26" s="10">
        <v>0</v>
      </c>
      <c r="S26" s="10">
        <f>'May 2022'!S26+'June 2022'!R26</f>
        <v>0.18</v>
      </c>
      <c r="T26" s="11">
        <f t="shared" si="2"/>
        <v>165.81</v>
      </c>
      <c r="U26" s="11">
        <f t="shared" si="3"/>
        <v>1359.0919999999992</v>
      </c>
      <c r="V26" s="73"/>
      <c r="W26" s="12"/>
    </row>
    <row r="27" spans="1:23" ht="42.75" customHeight="1">
      <c r="A27" s="8">
        <v>16</v>
      </c>
      <c r="B27" s="9" t="s">
        <v>67</v>
      </c>
      <c r="C27" s="10">
        <f>'May 2022'!H27</f>
        <v>10322.696999999993</v>
      </c>
      <c r="D27" s="10">
        <v>9.6300000000000008</v>
      </c>
      <c r="E27" s="10">
        <f>'May 2022'!E27+'June 2022'!D27</f>
        <v>34.14</v>
      </c>
      <c r="F27" s="10">
        <v>0</v>
      </c>
      <c r="G27" s="10">
        <f>'May 2022'!G27+'June 2022'!F27</f>
        <v>0</v>
      </c>
      <c r="H27" s="10">
        <f t="shared" si="0"/>
        <v>10332.326999999992</v>
      </c>
      <c r="I27" s="10">
        <f>'May 2022'!N27</f>
        <v>390.29499999999996</v>
      </c>
      <c r="J27" s="10">
        <v>0.67</v>
      </c>
      <c r="K27" s="10">
        <f>'May 2022'!K27+'June 2022'!J27</f>
        <v>5.93</v>
      </c>
      <c r="L27" s="10">
        <v>0</v>
      </c>
      <c r="M27" s="10">
        <f>'May 2022'!M27+'June 2022'!L27</f>
        <v>0</v>
      </c>
      <c r="N27" s="10">
        <f t="shared" si="1"/>
        <v>390.96499999999997</v>
      </c>
      <c r="O27" s="11">
        <f>'May 2022'!T27</f>
        <v>30.140000000000008</v>
      </c>
      <c r="P27" s="10">
        <v>0</v>
      </c>
      <c r="Q27" s="10">
        <f>'May 2022'!Q27+'June 2022'!P27</f>
        <v>0</v>
      </c>
      <c r="R27" s="10">
        <v>0</v>
      </c>
      <c r="S27" s="10">
        <f>'May 2022'!S27+'June 2022'!R27</f>
        <v>45.21</v>
      </c>
      <c r="T27" s="11">
        <f t="shared" si="2"/>
        <v>30.140000000000008</v>
      </c>
      <c r="U27" s="11">
        <f t="shared" si="3"/>
        <v>10753.431999999992</v>
      </c>
      <c r="V27" s="73"/>
      <c r="W27" s="12"/>
    </row>
    <row r="28" spans="1:23" s="17" customFormat="1" ht="42.75" customHeight="1">
      <c r="A28" s="14"/>
      <c r="B28" s="15" t="s">
        <v>35</v>
      </c>
      <c r="C28" s="16">
        <f>SUM(C26:C27)</f>
        <v>11514.198999999991</v>
      </c>
      <c r="D28" s="16">
        <f t="shared" ref="D28:U28" si="9">SUM(D26:D27)</f>
        <v>11.41</v>
      </c>
      <c r="E28" s="16">
        <f t="shared" si="9"/>
        <v>43.78</v>
      </c>
      <c r="F28" s="16">
        <f t="shared" si="9"/>
        <v>0</v>
      </c>
      <c r="G28" s="16">
        <f t="shared" si="9"/>
        <v>0</v>
      </c>
      <c r="H28" s="16">
        <f t="shared" si="9"/>
        <v>11525.608999999991</v>
      </c>
      <c r="I28" s="16">
        <f t="shared" si="9"/>
        <v>390.29499999999996</v>
      </c>
      <c r="J28" s="16">
        <f t="shared" si="9"/>
        <v>0.67</v>
      </c>
      <c r="K28" s="16">
        <f t="shared" si="9"/>
        <v>5.93</v>
      </c>
      <c r="L28" s="16">
        <f t="shared" si="9"/>
        <v>0</v>
      </c>
      <c r="M28" s="16">
        <f t="shared" si="9"/>
        <v>0</v>
      </c>
      <c r="N28" s="16">
        <f t="shared" si="9"/>
        <v>390.96499999999997</v>
      </c>
      <c r="O28" s="16">
        <f t="shared" si="9"/>
        <v>186.93</v>
      </c>
      <c r="P28" s="16">
        <f t="shared" si="9"/>
        <v>9.02</v>
      </c>
      <c r="Q28" s="16">
        <f t="shared" si="9"/>
        <v>36.43</v>
      </c>
      <c r="R28" s="16">
        <f t="shared" si="9"/>
        <v>0</v>
      </c>
      <c r="S28" s="16">
        <f t="shared" si="9"/>
        <v>45.39</v>
      </c>
      <c r="T28" s="16">
        <f t="shared" si="9"/>
        <v>195.95000000000002</v>
      </c>
      <c r="U28" s="16">
        <f t="shared" si="9"/>
        <v>12112.52399999999</v>
      </c>
      <c r="V28" s="62"/>
      <c r="W28" s="62"/>
    </row>
    <row r="29" spans="1:23" ht="42.75" customHeight="1">
      <c r="A29" s="8">
        <v>17</v>
      </c>
      <c r="B29" s="9" t="s">
        <v>36</v>
      </c>
      <c r="C29" s="10">
        <f>'May 2022'!H29</f>
        <v>4424.9930000000013</v>
      </c>
      <c r="D29" s="10">
        <v>8.19</v>
      </c>
      <c r="E29" s="10">
        <f>'May 2022'!E29+'June 2022'!D29</f>
        <v>31.57</v>
      </c>
      <c r="F29" s="10">
        <v>0</v>
      </c>
      <c r="G29" s="10">
        <f>'May 2022'!G29+'June 2022'!F29</f>
        <v>0</v>
      </c>
      <c r="H29" s="75">
        <f t="shared" si="0"/>
        <v>4433.1830000000009</v>
      </c>
      <c r="I29" s="10">
        <f>'May 2022'!N29</f>
        <v>71.69</v>
      </c>
      <c r="J29" s="10">
        <v>37.659999999999997</v>
      </c>
      <c r="K29" s="10">
        <f>'May 2022'!K29+'June 2022'!J29</f>
        <v>37.659999999999997</v>
      </c>
      <c r="L29" s="10">
        <v>0</v>
      </c>
      <c r="M29" s="10">
        <f>'May 2022'!M29+'June 2022'!L29</f>
        <v>0</v>
      </c>
      <c r="N29" s="10">
        <f t="shared" si="1"/>
        <v>109.35</v>
      </c>
      <c r="O29" s="11">
        <f>'May 2022'!T29</f>
        <v>138.08000000000001</v>
      </c>
      <c r="P29" s="10">
        <v>0</v>
      </c>
      <c r="Q29" s="10">
        <f>'May 2022'!Q29+'June 2022'!P29</f>
        <v>0</v>
      </c>
      <c r="R29" s="10">
        <v>0</v>
      </c>
      <c r="S29" s="10">
        <f>'May 2022'!S29+'June 2022'!R29</f>
        <v>0</v>
      </c>
      <c r="T29" s="11">
        <f t="shared" si="2"/>
        <v>138.08000000000001</v>
      </c>
      <c r="U29" s="11">
        <f t="shared" si="3"/>
        <v>4680.6130000000012</v>
      </c>
      <c r="V29" s="12"/>
      <c r="W29" s="12"/>
    </row>
    <row r="30" spans="1:23" ht="42.75" customHeight="1">
      <c r="A30" s="8">
        <v>18</v>
      </c>
      <c r="B30" s="9" t="s">
        <v>37</v>
      </c>
      <c r="C30" s="10">
        <f>'May 2022'!H30+155.17</f>
        <v>6194.7440000000024</v>
      </c>
      <c r="D30" s="10">
        <v>11.65</v>
      </c>
      <c r="E30" s="10">
        <f>'May 2022'!E30+'June 2022'!D30</f>
        <v>31.049999999999997</v>
      </c>
      <c r="F30" s="10">
        <v>0</v>
      </c>
      <c r="G30" s="10">
        <f>'May 2022'!G30+'June 2022'!F30</f>
        <v>0</v>
      </c>
      <c r="H30" s="10">
        <f t="shared" si="0"/>
        <v>6206.3940000000021</v>
      </c>
      <c r="I30" s="10">
        <f>'May 2022'!N30</f>
        <v>0</v>
      </c>
      <c r="J30" s="10">
        <v>23.6</v>
      </c>
      <c r="K30" s="10">
        <f>'May 2022'!K30+'June 2022'!J30</f>
        <v>23.6</v>
      </c>
      <c r="L30" s="10">
        <v>0</v>
      </c>
      <c r="M30" s="10">
        <f>'May 2022'!M30+'June 2022'!L30</f>
        <v>0</v>
      </c>
      <c r="N30" s="10">
        <f t="shared" si="1"/>
        <v>23.6</v>
      </c>
      <c r="O30" s="11">
        <f>'May 2022'!T30</f>
        <v>0.22</v>
      </c>
      <c r="P30" s="10">
        <v>0</v>
      </c>
      <c r="Q30" s="10">
        <f>'May 2022'!Q30+'June 2022'!P30</f>
        <v>0</v>
      </c>
      <c r="R30" s="10">
        <v>0</v>
      </c>
      <c r="S30" s="10">
        <f>'May 2022'!S30+'June 2022'!R30</f>
        <v>0</v>
      </c>
      <c r="T30" s="11">
        <f t="shared" si="2"/>
        <v>0.22</v>
      </c>
      <c r="U30" s="11">
        <f t="shared" si="3"/>
        <v>6230.2140000000027</v>
      </c>
      <c r="V30" s="12"/>
      <c r="W30" s="12"/>
    </row>
    <row r="31" spans="1:23" ht="42.75" customHeight="1">
      <c r="A31" s="8">
        <v>19</v>
      </c>
      <c r="B31" s="9" t="s">
        <v>38</v>
      </c>
      <c r="C31" s="10">
        <f>'May 2022'!H31</f>
        <v>3078.0079999999994</v>
      </c>
      <c r="D31" s="10">
        <v>3.39</v>
      </c>
      <c r="E31" s="10">
        <f>'May 2022'!E31+'June 2022'!D31</f>
        <v>10.715</v>
      </c>
      <c r="F31" s="10">
        <v>0</v>
      </c>
      <c r="G31" s="10">
        <f>'May 2022'!G31+'June 2022'!F31</f>
        <v>3.38</v>
      </c>
      <c r="H31" s="10">
        <f t="shared" si="0"/>
        <v>3081.3979999999992</v>
      </c>
      <c r="I31" s="10">
        <f>'May 2022'!N31</f>
        <v>3.1600000000000037</v>
      </c>
      <c r="J31" s="10">
        <v>47.02</v>
      </c>
      <c r="K31" s="10">
        <f>'May 2022'!K31+'June 2022'!J31</f>
        <v>47.02</v>
      </c>
      <c r="L31" s="10">
        <v>0</v>
      </c>
      <c r="M31" s="10">
        <f>'May 2022'!M31+'June 2022'!L31</f>
        <v>0</v>
      </c>
      <c r="N31" s="10">
        <f t="shared" si="1"/>
        <v>50.180000000000007</v>
      </c>
      <c r="O31" s="11">
        <f>'May 2022'!T31</f>
        <v>128.47999999999999</v>
      </c>
      <c r="P31" s="10">
        <v>0</v>
      </c>
      <c r="Q31" s="10">
        <f>'May 2022'!Q31+'June 2022'!P31</f>
        <v>0</v>
      </c>
      <c r="R31" s="10">
        <v>0</v>
      </c>
      <c r="S31" s="10">
        <f>'May 2022'!S31+'June 2022'!R31</f>
        <v>0</v>
      </c>
      <c r="T31" s="11">
        <f t="shared" si="2"/>
        <v>128.47999999999999</v>
      </c>
      <c r="U31" s="11">
        <f t="shared" si="3"/>
        <v>3260.0579999999991</v>
      </c>
      <c r="V31" s="12"/>
      <c r="W31" s="12"/>
    </row>
    <row r="32" spans="1:23" ht="42.75" customHeight="1">
      <c r="A32" s="8">
        <v>20</v>
      </c>
      <c r="B32" s="9" t="s">
        <v>39</v>
      </c>
      <c r="C32" s="10">
        <f>'May 2022'!H32</f>
        <v>4373.66</v>
      </c>
      <c r="D32" s="10">
        <v>4.29</v>
      </c>
      <c r="E32" s="10">
        <f>'May 2022'!E32+'June 2022'!D32</f>
        <v>9.27</v>
      </c>
      <c r="F32" s="10">
        <v>0</v>
      </c>
      <c r="G32" s="10">
        <f>'May 2022'!G32+'June 2022'!F32</f>
        <v>0</v>
      </c>
      <c r="H32" s="10">
        <f t="shared" si="0"/>
        <v>4377.95</v>
      </c>
      <c r="I32" s="10">
        <f>'May 2022'!N32</f>
        <v>136.27000000000001</v>
      </c>
      <c r="J32" s="10">
        <f>1.27+20.96</f>
        <v>22.23</v>
      </c>
      <c r="K32" s="10">
        <f>'May 2022'!K32+'June 2022'!J32</f>
        <v>24.66</v>
      </c>
      <c r="L32" s="10">
        <v>0</v>
      </c>
      <c r="M32" s="10">
        <f>'May 2022'!M32+'June 2022'!L32</f>
        <v>0</v>
      </c>
      <c r="N32" s="10">
        <f t="shared" si="1"/>
        <v>158.5</v>
      </c>
      <c r="O32" s="11">
        <f>'May 2022'!T32</f>
        <v>243.63999999999996</v>
      </c>
      <c r="P32" s="10">
        <v>0</v>
      </c>
      <c r="Q32" s="10">
        <f>'May 2022'!Q32+'June 2022'!P32</f>
        <v>0</v>
      </c>
      <c r="R32" s="10">
        <v>0</v>
      </c>
      <c r="S32" s="10">
        <f>'May 2022'!S32+'June 2022'!R32</f>
        <v>27.41</v>
      </c>
      <c r="T32" s="11">
        <f t="shared" si="2"/>
        <v>243.63999999999996</v>
      </c>
      <c r="U32" s="11">
        <f t="shared" si="3"/>
        <v>4780.09</v>
      </c>
      <c r="V32" s="12"/>
      <c r="W32" s="12"/>
    </row>
    <row r="33" spans="1:23" s="17" customFormat="1" ht="42.75" customHeight="1">
      <c r="A33" s="14"/>
      <c r="B33" s="15" t="s">
        <v>68</v>
      </c>
      <c r="C33" s="16">
        <f>SUM(C29:C32)</f>
        <v>18071.405000000006</v>
      </c>
      <c r="D33" s="16">
        <f t="shared" ref="D33:U33" si="10">SUM(D29:D32)</f>
        <v>27.52</v>
      </c>
      <c r="E33" s="16">
        <f t="shared" si="10"/>
        <v>82.60499999999999</v>
      </c>
      <c r="F33" s="16">
        <f t="shared" si="10"/>
        <v>0</v>
      </c>
      <c r="G33" s="76">
        <f t="shared" si="10"/>
        <v>3.38</v>
      </c>
      <c r="H33" s="16">
        <f t="shared" si="10"/>
        <v>18098.925000000003</v>
      </c>
      <c r="I33" s="16">
        <f t="shared" si="10"/>
        <v>211.12</v>
      </c>
      <c r="J33" s="16">
        <f t="shared" si="10"/>
        <v>130.51</v>
      </c>
      <c r="K33" s="16">
        <f t="shared" si="10"/>
        <v>132.94</v>
      </c>
      <c r="L33" s="16">
        <f t="shared" si="10"/>
        <v>0</v>
      </c>
      <c r="M33" s="16">
        <f t="shared" si="10"/>
        <v>0</v>
      </c>
      <c r="N33" s="16">
        <f t="shared" si="10"/>
        <v>341.63</v>
      </c>
      <c r="O33" s="16">
        <f t="shared" si="10"/>
        <v>510.41999999999996</v>
      </c>
      <c r="P33" s="16">
        <f t="shared" si="10"/>
        <v>0</v>
      </c>
      <c r="Q33" s="16">
        <f t="shared" si="10"/>
        <v>0</v>
      </c>
      <c r="R33" s="16">
        <f t="shared" si="10"/>
        <v>0</v>
      </c>
      <c r="S33" s="16">
        <f t="shared" si="10"/>
        <v>27.41</v>
      </c>
      <c r="T33" s="16">
        <f t="shared" si="10"/>
        <v>510.41999999999996</v>
      </c>
      <c r="U33" s="16">
        <f t="shared" si="10"/>
        <v>18950.975000000006</v>
      </c>
      <c r="V33" s="62"/>
      <c r="W33" s="62"/>
    </row>
    <row r="34" spans="1:23" ht="42.75" customHeight="1">
      <c r="A34" s="8">
        <v>21</v>
      </c>
      <c r="B34" s="9" t="s">
        <v>40</v>
      </c>
      <c r="C34" s="10">
        <f>'May 2022'!H34</f>
        <v>5881.2300000000014</v>
      </c>
      <c r="D34" s="10">
        <v>13.83</v>
      </c>
      <c r="E34" s="10">
        <f>'May 2022'!E34+'June 2022'!D34</f>
        <v>28.95</v>
      </c>
      <c r="F34" s="10">
        <v>0</v>
      </c>
      <c r="G34" s="10">
        <f>'May 2022'!G34+'June 2022'!F34</f>
        <v>0</v>
      </c>
      <c r="H34" s="10">
        <f t="shared" si="0"/>
        <v>5895.0600000000013</v>
      </c>
      <c r="I34" s="10">
        <f>'May 2022'!N34</f>
        <v>0.55000000000000004</v>
      </c>
      <c r="J34" s="10">
        <v>1.45</v>
      </c>
      <c r="K34" s="10">
        <f>'May 2022'!K34+'June 2022'!J34</f>
        <v>2</v>
      </c>
      <c r="L34" s="10">
        <v>0</v>
      </c>
      <c r="M34" s="10">
        <f>'May 2022'!M34+'June 2022'!L34</f>
        <v>0</v>
      </c>
      <c r="N34" s="10">
        <f t="shared" si="1"/>
        <v>2</v>
      </c>
      <c r="O34" s="11">
        <f>'May 2022'!T34</f>
        <v>0</v>
      </c>
      <c r="P34" s="10">
        <v>38.700000000000003</v>
      </c>
      <c r="Q34" s="10">
        <f>'May 2022'!Q34+'June 2022'!P34</f>
        <v>38.700000000000003</v>
      </c>
      <c r="R34" s="10">
        <v>0</v>
      </c>
      <c r="S34" s="10">
        <f>'May 2022'!S34+'June 2022'!R34</f>
        <v>0</v>
      </c>
      <c r="T34" s="11">
        <f t="shared" si="2"/>
        <v>38.700000000000003</v>
      </c>
      <c r="U34" s="11">
        <f t="shared" si="3"/>
        <v>5935.7600000000011</v>
      </c>
      <c r="V34" s="18"/>
      <c r="W34" s="18"/>
    </row>
    <row r="35" spans="1:23" ht="42.75" customHeight="1">
      <c r="A35" s="8">
        <v>22</v>
      </c>
      <c r="B35" s="9" t="s">
        <v>41</v>
      </c>
      <c r="C35" s="10">
        <f>'May 2022'!H35</f>
        <v>4654.1650000000009</v>
      </c>
      <c r="D35" s="10">
        <v>9</v>
      </c>
      <c r="E35" s="10">
        <f>'May 2022'!E35+'June 2022'!D35</f>
        <v>38.26</v>
      </c>
      <c r="F35" s="10">
        <v>0</v>
      </c>
      <c r="G35" s="10">
        <f>'May 2022'!G35+'June 2022'!F35</f>
        <v>0</v>
      </c>
      <c r="H35" s="10">
        <f t="shared" si="0"/>
        <v>4663.1650000000009</v>
      </c>
      <c r="I35" s="10">
        <f>'May 2022'!N35</f>
        <v>0.1</v>
      </c>
      <c r="J35" s="10">
        <v>0</v>
      </c>
      <c r="K35" s="10">
        <f>'May 2022'!K35+'June 2022'!J35</f>
        <v>0</v>
      </c>
      <c r="L35" s="10">
        <v>0</v>
      </c>
      <c r="M35" s="10">
        <f>'May 2022'!M35+'June 2022'!L35</f>
        <v>0</v>
      </c>
      <c r="N35" s="10">
        <f t="shared" si="1"/>
        <v>0.1</v>
      </c>
      <c r="O35" s="11">
        <f>'May 2022'!T35</f>
        <v>16.43</v>
      </c>
      <c r="P35" s="10">
        <v>0</v>
      </c>
      <c r="Q35" s="10">
        <f>'May 2022'!Q35+'June 2022'!P35</f>
        <v>0</v>
      </c>
      <c r="R35" s="10">
        <v>0</v>
      </c>
      <c r="S35" s="10">
        <f>'May 2022'!S35+'June 2022'!R35</f>
        <v>0</v>
      </c>
      <c r="T35" s="11">
        <f t="shared" si="2"/>
        <v>16.43</v>
      </c>
      <c r="U35" s="11">
        <f t="shared" si="3"/>
        <v>4679.6950000000015</v>
      </c>
      <c r="V35" s="18"/>
      <c r="W35" s="18"/>
    </row>
    <row r="36" spans="1:23" ht="42.75" customHeight="1">
      <c r="A36" s="8">
        <v>23</v>
      </c>
      <c r="B36" s="9" t="s">
        <v>42</v>
      </c>
      <c r="C36" s="10">
        <f>'May 2022'!H36</f>
        <v>19367.97</v>
      </c>
      <c r="D36" s="10">
        <v>0.15</v>
      </c>
      <c r="E36" s="10">
        <f>'May 2022'!E36+'June 2022'!D36</f>
        <v>1.25</v>
      </c>
      <c r="F36" s="10">
        <v>0</v>
      </c>
      <c r="G36" s="10">
        <f>'May 2022'!G36+'June 2022'!F36</f>
        <v>0</v>
      </c>
      <c r="H36" s="10">
        <f t="shared" si="0"/>
        <v>19368.120000000003</v>
      </c>
      <c r="I36" s="10">
        <f>'May 2022'!N36</f>
        <v>8.5</v>
      </c>
      <c r="J36" s="10">
        <v>0</v>
      </c>
      <c r="K36" s="10">
        <f>'May 2022'!K36+'June 2022'!J36</f>
        <v>0</v>
      </c>
      <c r="L36" s="10">
        <v>0</v>
      </c>
      <c r="M36" s="10">
        <f>'May 2022'!M36+'June 2022'!L36</f>
        <v>0</v>
      </c>
      <c r="N36" s="10">
        <f t="shared" si="1"/>
        <v>8.5</v>
      </c>
      <c r="O36" s="11">
        <f>'May 2022'!T36</f>
        <v>0</v>
      </c>
      <c r="P36" s="10">
        <v>0</v>
      </c>
      <c r="Q36" s="10">
        <f>'May 2022'!Q36+'June 2022'!P36</f>
        <v>0</v>
      </c>
      <c r="R36" s="10">
        <v>0</v>
      </c>
      <c r="S36" s="10">
        <f>'May 2022'!S36+'June 2022'!R36</f>
        <v>0</v>
      </c>
      <c r="T36" s="11">
        <f t="shared" si="2"/>
        <v>0</v>
      </c>
      <c r="U36" s="11">
        <f t="shared" si="3"/>
        <v>19376.620000000003</v>
      </c>
      <c r="V36" s="18"/>
      <c r="W36" s="18"/>
    </row>
    <row r="37" spans="1:23" ht="42.75" customHeight="1">
      <c r="A37" s="8">
        <v>24</v>
      </c>
      <c r="B37" s="9" t="s">
        <v>43</v>
      </c>
      <c r="C37" s="10">
        <f>'May 2022'!H37</f>
        <v>7009.3899999999985</v>
      </c>
      <c r="D37" s="10">
        <v>2.0099999999999998</v>
      </c>
      <c r="E37" s="10">
        <f>'May 2022'!E37+'June 2022'!D37</f>
        <v>3.8</v>
      </c>
      <c r="F37" s="10">
        <v>0</v>
      </c>
      <c r="G37" s="10">
        <f>'May 2022'!G37+'June 2022'!F37</f>
        <v>0</v>
      </c>
      <c r="H37" s="10">
        <f t="shared" si="0"/>
        <v>7011.3999999999987</v>
      </c>
      <c r="I37" s="10">
        <f>'May 2022'!N37</f>
        <v>0</v>
      </c>
      <c r="J37" s="10">
        <v>0</v>
      </c>
      <c r="K37" s="10">
        <f>'May 2022'!K37+'June 2022'!J37</f>
        <v>0</v>
      </c>
      <c r="L37" s="10">
        <v>0</v>
      </c>
      <c r="M37" s="10">
        <f>'May 2022'!M37+'June 2022'!L37</f>
        <v>0</v>
      </c>
      <c r="N37" s="10">
        <f t="shared" si="1"/>
        <v>0</v>
      </c>
      <c r="O37" s="11">
        <f>'May 2022'!T37</f>
        <v>3.1</v>
      </c>
      <c r="P37" s="10">
        <v>0</v>
      </c>
      <c r="Q37" s="10">
        <f>'May 2022'!Q37+'June 2022'!P37</f>
        <v>0</v>
      </c>
      <c r="R37" s="10">
        <v>0</v>
      </c>
      <c r="S37" s="10">
        <f>'May 2022'!S37+'June 2022'!R37</f>
        <v>0</v>
      </c>
      <c r="T37" s="11">
        <f t="shared" si="2"/>
        <v>3.1</v>
      </c>
      <c r="U37" s="11">
        <f t="shared" si="3"/>
        <v>7014.4999999999991</v>
      </c>
      <c r="V37" s="18"/>
      <c r="W37" s="18"/>
    </row>
    <row r="38" spans="1:23" s="17" customFormat="1" ht="42.75" customHeight="1">
      <c r="A38" s="14"/>
      <c r="B38" s="15" t="s">
        <v>44</v>
      </c>
      <c r="C38" s="16">
        <f>SUM(C34:C37)</f>
        <v>36912.755000000005</v>
      </c>
      <c r="D38" s="16">
        <f t="shared" ref="D38:U38" si="11">SUM(D34:D37)</f>
        <v>24.989999999999995</v>
      </c>
      <c r="E38" s="16">
        <f t="shared" si="11"/>
        <v>72.259999999999991</v>
      </c>
      <c r="F38" s="16">
        <f t="shared" si="11"/>
        <v>0</v>
      </c>
      <c r="G38" s="16">
        <f t="shared" si="11"/>
        <v>0</v>
      </c>
      <c r="H38" s="16">
        <f t="shared" si="11"/>
        <v>36937.745000000003</v>
      </c>
      <c r="I38" s="16">
        <f t="shared" si="11"/>
        <v>9.15</v>
      </c>
      <c r="J38" s="16">
        <f t="shared" si="11"/>
        <v>1.45</v>
      </c>
      <c r="K38" s="16">
        <f t="shared" si="11"/>
        <v>2</v>
      </c>
      <c r="L38" s="16">
        <f t="shared" si="11"/>
        <v>0</v>
      </c>
      <c r="M38" s="16">
        <f t="shared" si="11"/>
        <v>0</v>
      </c>
      <c r="N38" s="16">
        <f t="shared" si="11"/>
        <v>10.6</v>
      </c>
      <c r="O38" s="16">
        <f t="shared" si="11"/>
        <v>19.53</v>
      </c>
      <c r="P38" s="16">
        <f t="shared" si="11"/>
        <v>38.700000000000003</v>
      </c>
      <c r="Q38" s="16">
        <f t="shared" si="11"/>
        <v>38.700000000000003</v>
      </c>
      <c r="R38" s="16">
        <f t="shared" si="11"/>
        <v>0</v>
      </c>
      <c r="S38" s="16">
        <f t="shared" si="11"/>
        <v>0</v>
      </c>
      <c r="T38" s="16">
        <f t="shared" si="11"/>
        <v>58.230000000000004</v>
      </c>
      <c r="U38" s="16">
        <f t="shared" si="11"/>
        <v>37006.575000000004</v>
      </c>
      <c r="V38" s="62"/>
      <c r="W38" s="62"/>
    </row>
    <row r="39" spans="1:23" s="17" customFormat="1" ht="42.75" customHeight="1">
      <c r="A39" s="14"/>
      <c r="B39" s="15" t="s">
        <v>45</v>
      </c>
      <c r="C39" s="16">
        <f>C38+C33+C28</f>
        <v>66498.358999999997</v>
      </c>
      <c r="D39" s="16">
        <f t="shared" ref="D39:U39" si="12">D38+D33+D28</f>
        <v>63.919999999999987</v>
      </c>
      <c r="E39" s="16">
        <f t="shared" si="12"/>
        <v>198.64499999999998</v>
      </c>
      <c r="F39" s="16">
        <f t="shared" si="12"/>
        <v>0</v>
      </c>
      <c r="G39" s="16">
        <f t="shared" si="12"/>
        <v>3.38</v>
      </c>
      <c r="H39" s="16">
        <f t="shared" si="12"/>
        <v>66562.278999999995</v>
      </c>
      <c r="I39" s="16">
        <f t="shared" si="12"/>
        <v>610.56499999999994</v>
      </c>
      <c r="J39" s="16">
        <f t="shared" si="12"/>
        <v>132.62999999999997</v>
      </c>
      <c r="K39" s="16">
        <f t="shared" si="12"/>
        <v>140.87</v>
      </c>
      <c r="L39" s="16">
        <f t="shared" si="12"/>
        <v>0</v>
      </c>
      <c r="M39" s="16">
        <f t="shared" si="12"/>
        <v>0</v>
      </c>
      <c r="N39" s="16">
        <f t="shared" si="12"/>
        <v>743.19499999999994</v>
      </c>
      <c r="O39" s="16">
        <f t="shared" si="12"/>
        <v>716.87999999999988</v>
      </c>
      <c r="P39" s="16">
        <f t="shared" si="12"/>
        <v>47.72</v>
      </c>
      <c r="Q39" s="16">
        <f t="shared" si="12"/>
        <v>75.13</v>
      </c>
      <c r="R39" s="16">
        <f t="shared" si="12"/>
        <v>0</v>
      </c>
      <c r="S39" s="16">
        <f t="shared" si="12"/>
        <v>72.8</v>
      </c>
      <c r="T39" s="16">
        <f t="shared" si="12"/>
        <v>764.6</v>
      </c>
      <c r="U39" s="16">
        <f t="shared" si="12"/>
        <v>68070.073999999993</v>
      </c>
      <c r="V39" s="62"/>
      <c r="W39" s="62"/>
    </row>
    <row r="40" spans="1:23" ht="42.75" customHeight="1">
      <c r="A40" s="8">
        <v>25</v>
      </c>
      <c r="B40" s="9" t="s">
        <v>46</v>
      </c>
      <c r="C40" s="10">
        <f>'May 2022'!H40</f>
        <v>13818.438000000002</v>
      </c>
      <c r="D40" s="10">
        <v>10.94</v>
      </c>
      <c r="E40" s="10">
        <f>'May 2022'!E40+'June 2022'!D40</f>
        <v>44.29</v>
      </c>
      <c r="F40" s="10">
        <v>0</v>
      </c>
      <c r="G40" s="10">
        <f>'May 2022'!G40+'June 2022'!F40</f>
        <v>0</v>
      </c>
      <c r="H40" s="10">
        <f t="shared" si="0"/>
        <v>13829.378000000002</v>
      </c>
      <c r="I40" s="10">
        <f>'May 2022'!N40</f>
        <v>0</v>
      </c>
      <c r="J40" s="10">
        <v>0</v>
      </c>
      <c r="K40" s="10">
        <f>'May 2022'!K40+'June 2022'!J40</f>
        <v>0</v>
      </c>
      <c r="L40" s="10">
        <v>0</v>
      </c>
      <c r="M40" s="10">
        <f>'May 2022'!M40+'June 2022'!L40</f>
        <v>0</v>
      </c>
      <c r="N40" s="10">
        <f t="shared" si="1"/>
        <v>0</v>
      </c>
      <c r="O40" s="11">
        <f>'May 2022'!T40</f>
        <v>0</v>
      </c>
      <c r="P40" s="10">
        <v>0</v>
      </c>
      <c r="Q40" s="10">
        <f>'May 2022'!Q40+'June 2022'!P40</f>
        <v>0</v>
      </c>
      <c r="R40" s="10">
        <v>0</v>
      </c>
      <c r="S40" s="10">
        <f>'May 2022'!S40+'June 2022'!R40</f>
        <v>0</v>
      </c>
      <c r="T40" s="11">
        <f t="shared" si="2"/>
        <v>0</v>
      </c>
      <c r="U40" s="11">
        <f t="shared" si="3"/>
        <v>13829.378000000002</v>
      </c>
      <c r="V40" s="12"/>
      <c r="W40" s="12"/>
    </row>
    <row r="41" spans="1:23" ht="42.75" customHeight="1">
      <c r="A41" s="8">
        <v>26</v>
      </c>
      <c r="B41" s="9" t="s">
        <v>47</v>
      </c>
      <c r="C41" s="10">
        <f>'May 2022'!H41</f>
        <v>10278.575999999992</v>
      </c>
      <c r="D41" s="10">
        <v>35.770000000000003</v>
      </c>
      <c r="E41" s="10">
        <f>'May 2022'!E41+'June 2022'!D41</f>
        <v>204.63000000000002</v>
      </c>
      <c r="F41" s="10">
        <v>0</v>
      </c>
      <c r="G41" s="10">
        <f>'May 2022'!G41+'June 2022'!F41</f>
        <v>0</v>
      </c>
      <c r="H41" s="10">
        <f t="shared" si="0"/>
        <v>10314.345999999992</v>
      </c>
      <c r="I41" s="10">
        <f>'May 2022'!N41</f>
        <v>0</v>
      </c>
      <c r="J41" s="10">
        <v>0</v>
      </c>
      <c r="K41" s="10">
        <f>'May 2022'!K41+'June 2022'!J41</f>
        <v>0</v>
      </c>
      <c r="L41" s="10">
        <v>0</v>
      </c>
      <c r="M41" s="10">
        <f>'May 2022'!M41+'June 2022'!L41</f>
        <v>0</v>
      </c>
      <c r="N41" s="10">
        <f t="shared" si="1"/>
        <v>0</v>
      </c>
      <c r="O41" s="11">
        <f>'May 2022'!T41</f>
        <v>0</v>
      </c>
      <c r="P41" s="10">
        <v>0</v>
      </c>
      <c r="Q41" s="10">
        <f>'May 2022'!Q41+'June 2022'!P41</f>
        <v>0</v>
      </c>
      <c r="R41" s="10">
        <v>0</v>
      </c>
      <c r="S41" s="10">
        <f>'May 2022'!S41+'June 2022'!R41</f>
        <v>0</v>
      </c>
      <c r="T41" s="11">
        <f t="shared" si="2"/>
        <v>0</v>
      </c>
      <c r="U41" s="11">
        <f t="shared" si="3"/>
        <v>10314.345999999992</v>
      </c>
      <c r="V41" s="12"/>
      <c r="W41" s="12"/>
    </row>
    <row r="42" spans="1:23" ht="42.75" customHeight="1">
      <c r="A42" s="8">
        <v>27</v>
      </c>
      <c r="B42" s="9" t="s">
        <v>48</v>
      </c>
      <c r="C42" s="10">
        <f>'May 2022'!H42</f>
        <v>23896.243999999999</v>
      </c>
      <c r="D42" s="10">
        <v>2.95</v>
      </c>
      <c r="E42" s="10">
        <f>'May 2022'!E42+'June 2022'!D42</f>
        <v>25.279999999999998</v>
      </c>
      <c r="F42" s="10">
        <v>0</v>
      </c>
      <c r="G42" s="10">
        <f>'May 2022'!G42+'June 2022'!F42</f>
        <v>0</v>
      </c>
      <c r="H42" s="10">
        <f t="shared" si="0"/>
        <v>23899.194</v>
      </c>
      <c r="I42" s="10">
        <f>'May 2022'!N42</f>
        <v>0</v>
      </c>
      <c r="J42" s="10">
        <v>0</v>
      </c>
      <c r="K42" s="10">
        <f>'May 2022'!K42+'June 2022'!J42</f>
        <v>0</v>
      </c>
      <c r="L42" s="10">
        <v>0</v>
      </c>
      <c r="M42" s="10">
        <f>'May 2022'!M42+'June 2022'!L42</f>
        <v>0</v>
      </c>
      <c r="N42" s="10">
        <f t="shared" si="1"/>
        <v>0</v>
      </c>
      <c r="O42" s="11">
        <f>'May 2022'!T42</f>
        <v>0</v>
      </c>
      <c r="P42" s="10">
        <v>0</v>
      </c>
      <c r="Q42" s="10">
        <f>'May 2022'!Q42+'June 2022'!P42</f>
        <v>0</v>
      </c>
      <c r="R42" s="10">
        <v>0</v>
      </c>
      <c r="S42" s="10">
        <f>'May 2022'!S42+'June 2022'!R42</f>
        <v>0</v>
      </c>
      <c r="T42" s="11">
        <f t="shared" si="2"/>
        <v>0</v>
      </c>
      <c r="U42" s="11">
        <f t="shared" si="3"/>
        <v>23899.194</v>
      </c>
      <c r="V42" s="12"/>
      <c r="W42" s="12"/>
    </row>
    <row r="43" spans="1:23" ht="42.75" customHeight="1">
      <c r="A43" s="8">
        <v>28</v>
      </c>
      <c r="B43" s="9" t="s">
        <v>49</v>
      </c>
      <c r="C43" s="10">
        <f>'May 2022'!H43</f>
        <v>2302.7230000000004</v>
      </c>
      <c r="D43" s="10">
        <v>9.6</v>
      </c>
      <c r="E43" s="10">
        <f>'May 2022'!E43+'June 2022'!D43</f>
        <v>25.86</v>
      </c>
      <c r="F43" s="10">
        <v>0</v>
      </c>
      <c r="G43" s="10">
        <f>'May 2022'!G43+'June 2022'!F43</f>
        <v>0</v>
      </c>
      <c r="H43" s="10">
        <f t="shared" si="0"/>
        <v>2312.3230000000003</v>
      </c>
      <c r="I43" s="10">
        <f>'May 2022'!N43</f>
        <v>0</v>
      </c>
      <c r="J43" s="10">
        <v>0</v>
      </c>
      <c r="K43" s="10">
        <f>'May 2022'!K43+'June 2022'!J43</f>
        <v>0</v>
      </c>
      <c r="L43" s="10">
        <v>0</v>
      </c>
      <c r="M43" s="10">
        <f>'May 2022'!M43+'June 2022'!L43</f>
        <v>0</v>
      </c>
      <c r="N43" s="10">
        <f t="shared" si="1"/>
        <v>0</v>
      </c>
      <c r="O43" s="11">
        <f>'May 2022'!T43</f>
        <v>0</v>
      </c>
      <c r="P43" s="10">
        <v>0</v>
      </c>
      <c r="Q43" s="10">
        <f>'May 2022'!Q43+'June 2022'!P43</f>
        <v>0</v>
      </c>
      <c r="R43" s="10">
        <v>0</v>
      </c>
      <c r="S43" s="10">
        <f>'May 2022'!S43+'June 2022'!R43</f>
        <v>0</v>
      </c>
      <c r="T43" s="11">
        <f t="shared" si="2"/>
        <v>0</v>
      </c>
      <c r="U43" s="11">
        <f t="shared" si="3"/>
        <v>2312.3230000000003</v>
      </c>
      <c r="V43" s="12"/>
      <c r="W43" s="12"/>
    </row>
    <row r="44" spans="1:23" s="17" customFormat="1" ht="42.75" customHeight="1">
      <c r="A44" s="14"/>
      <c r="B44" s="15" t="s">
        <v>50</v>
      </c>
      <c r="C44" s="16">
        <f>SUM(C40:C43)</f>
        <v>50295.980999999992</v>
      </c>
      <c r="D44" s="16">
        <f t="shared" ref="D44:U44" si="13">SUM(D40:D43)</f>
        <v>59.260000000000005</v>
      </c>
      <c r="E44" s="16">
        <f t="shared" si="13"/>
        <v>300.06</v>
      </c>
      <c r="F44" s="16">
        <f t="shared" si="13"/>
        <v>0</v>
      </c>
      <c r="G44" s="16">
        <f t="shared" si="13"/>
        <v>0</v>
      </c>
      <c r="H44" s="16">
        <f t="shared" si="13"/>
        <v>50355.240999999995</v>
      </c>
      <c r="I44" s="16">
        <f t="shared" si="13"/>
        <v>0</v>
      </c>
      <c r="J44" s="16">
        <f t="shared" si="13"/>
        <v>0</v>
      </c>
      <c r="K44" s="16">
        <f t="shared" si="13"/>
        <v>0</v>
      </c>
      <c r="L44" s="16">
        <f t="shared" si="13"/>
        <v>0</v>
      </c>
      <c r="M44" s="16">
        <f t="shared" si="13"/>
        <v>0</v>
      </c>
      <c r="N44" s="16">
        <f t="shared" si="13"/>
        <v>0</v>
      </c>
      <c r="O44" s="16">
        <f t="shared" si="13"/>
        <v>0</v>
      </c>
      <c r="P44" s="16">
        <f t="shared" si="13"/>
        <v>0</v>
      </c>
      <c r="Q44" s="16">
        <f t="shared" si="13"/>
        <v>0</v>
      </c>
      <c r="R44" s="16">
        <f t="shared" si="13"/>
        <v>0</v>
      </c>
      <c r="S44" s="16">
        <f t="shared" si="13"/>
        <v>0</v>
      </c>
      <c r="T44" s="16">
        <f t="shared" si="13"/>
        <v>0</v>
      </c>
      <c r="U44" s="16">
        <f t="shared" si="13"/>
        <v>50355.240999999995</v>
      </c>
      <c r="V44" s="62"/>
      <c r="W44" s="62"/>
    </row>
    <row r="45" spans="1:23" ht="42.75" customHeight="1">
      <c r="A45" s="8">
        <v>29</v>
      </c>
      <c r="B45" s="9" t="s">
        <v>51</v>
      </c>
      <c r="C45" s="10">
        <f>'May 2022'!H45-155.17</f>
        <v>14012.609999999999</v>
      </c>
      <c r="D45" s="10">
        <f>5.37+61.01</f>
        <v>66.38</v>
      </c>
      <c r="E45" s="10">
        <f>'May 2022'!E45+'June 2022'!D45</f>
        <v>124.94</v>
      </c>
      <c r="F45" s="10">
        <v>0</v>
      </c>
      <c r="G45" s="10">
        <f>'May 2022'!G45+'June 2022'!F45</f>
        <v>0</v>
      </c>
      <c r="H45" s="10">
        <f t="shared" si="0"/>
        <v>14078.989999999998</v>
      </c>
      <c r="I45" s="10">
        <f>'May 2022'!N45</f>
        <v>6.6300000000000008</v>
      </c>
      <c r="J45" s="10">
        <v>0.01</v>
      </c>
      <c r="K45" s="10">
        <f>'May 2022'!K45+'June 2022'!J45</f>
        <v>0.01</v>
      </c>
      <c r="L45" s="10">
        <v>0</v>
      </c>
      <c r="M45" s="10">
        <f>'May 2022'!M45+'June 2022'!L45</f>
        <v>0</v>
      </c>
      <c r="N45" s="10">
        <f t="shared" si="1"/>
        <v>6.6400000000000006</v>
      </c>
      <c r="O45" s="11">
        <f>'May 2022'!T45</f>
        <v>89.820000000000007</v>
      </c>
      <c r="P45" s="10">
        <v>1.23</v>
      </c>
      <c r="Q45" s="10">
        <f>'May 2022'!Q45+'June 2022'!P45</f>
        <v>60.879999999999995</v>
      </c>
      <c r="R45" s="10">
        <v>0</v>
      </c>
      <c r="S45" s="10">
        <f>'May 2022'!S45+'June 2022'!R45</f>
        <v>0</v>
      </c>
      <c r="T45" s="11">
        <f t="shared" si="2"/>
        <v>91.050000000000011</v>
      </c>
      <c r="U45" s="11">
        <f t="shared" si="3"/>
        <v>14176.679999999997</v>
      </c>
      <c r="V45" s="73"/>
      <c r="W45" s="12"/>
    </row>
    <row r="46" spans="1:23" ht="42.75" customHeight="1">
      <c r="A46" s="8">
        <v>30</v>
      </c>
      <c r="B46" s="9" t="s">
        <v>52</v>
      </c>
      <c r="C46" s="10">
        <f>'May 2022'!H46</f>
        <v>7285.3499999999995</v>
      </c>
      <c r="D46" s="10">
        <v>7.32</v>
      </c>
      <c r="E46" s="10">
        <f>'May 2022'!E46+'June 2022'!D46</f>
        <v>27.310000000000002</v>
      </c>
      <c r="F46" s="10">
        <v>0</v>
      </c>
      <c r="G46" s="10">
        <f>'May 2022'!G46+'June 2022'!F46</f>
        <v>0</v>
      </c>
      <c r="H46" s="10">
        <f t="shared" si="0"/>
        <v>7292.6699999999992</v>
      </c>
      <c r="I46" s="10">
        <f>'May 2022'!N46</f>
        <v>0</v>
      </c>
      <c r="J46" s="10">
        <v>0</v>
      </c>
      <c r="K46" s="10">
        <f>'May 2022'!K46+'June 2022'!J46</f>
        <v>0</v>
      </c>
      <c r="L46" s="10">
        <v>0</v>
      </c>
      <c r="M46" s="10">
        <f>'May 2022'!M46+'June 2022'!L46</f>
        <v>0</v>
      </c>
      <c r="N46" s="10">
        <f t="shared" si="1"/>
        <v>0</v>
      </c>
      <c r="O46" s="11">
        <f>'May 2022'!T46</f>
        <v>7.5900000000000007</v>
      </c>
      <c r="P46" s="10">
        <v>0</v>
      </c>
      <c r="Q46" s="10">
        <f>'May 2022'!Q46+'June 2022'!P46</f>
        <v>0</v>
      </c>
      <c r="R46" s="10">
        <v>0</v>
      </c>
      <c r="S46" s="10">
        <f>'May 2022'!S46+'June 2022'!R46</f>
        <v>0.31</v>
      </c>
      <c r="T46" s="11">
        <f t="shared" si="2"/>
        <v>7.5900000000000007</v>
      </c>
      <c r="U46" s="11">
        <f t="shared" si="3"/>
        <v>7300.2599999999993</v>
      </c>
      <c r="V46" s="73"/>
      <c r="W46" s="12"/>
    </row>
    <row r="47" spans="1:23" ht="42.75" customHeight="1">
      <c r="A47" s="8">
        <v>31</v>
      </c>
      <c r="B47" s="9" t="s">
        <v>53</v>
      </c>
      <c r="C47" s="10">
        <f>'May 2022'!H47</f>
        <v>12301.610000000002</v>
      </c>
      <c r="D47" s="10">
        <v>1.1599999999999999</v>
      </c>
      <c r="E47" s="10">
        <f>'May 2022'!E47+'June 2022'!D47</f>
        <v>9.51</v>
      </c>
      <c r="F47" s="10">
        <v>0</v>
      </c>
      <c r="G47" s="10">
        <f>'May 2022'!G47+'June 2022'!F47</f>
        <v>0</v>
      </c>
      <c r="H47" s="10">
        <f t="shared" si="0"/>
        <v>12302.770000000002</v>
      </c>
      <c r="I47" s="10">
        <f>'May 2022'!N47</f>
        <v>1.2999999999999998</v>
      </c>
      <c r="J47" s="10">
        <v>0</v>
      </c>
      <c r="K47" s="10">
        <f>'May 2022'!K47+'June 2022'!J47</f>
        <v>0</v>
      </c>
      <c r="L47" s="10">
        <v>0</v>
      </c>
      <c r="M47" s="10">
        <f>'May 2022'!M47+'June 2022'!L47</f>
        <v>0</v>
      </c>
      <c r="N47" s="10">
        <f t="shared" si="1"/>
        <v>1.2999999999999998</v>
      </c>
      <c r="O47" s="11">
        <f>'May 2022'!T47</f>
        <v>86.18</v>
      </c>
      <c r="P47" s="10">
        <v>0</v>
      </c>
      <c r="Q47" s="10">
        <f>'May 2022'!Q47+'June 2022'!P47</f>
        <v>0</v>
      </c>
      <c r="R47" s="10">
        <v>0</v>
      </c>
      <c r="S47" s="10">
        <f>'May 2022'!S47+'June 2022'!R47</f>
        <v>0.1</v>
      </c>
      <c r="T47" s="11">
        <f t="shared" si="2"/>
        <v>86.18</v>
      </c>
      <c r="U47" s="11">
        <f t="shared" si="3"/>
        <v>12390.250000000002</v>
      </c>
      <c r="V47" s="73"/>
      <c r="W47" s="12"/>
    </row>
    <row r="48" spans="1:23" ht="42.75" customHeight="1">
      <c r="A48" s="8">
        <v>32</v>
      </c>
      <c r="B48" s="9" t="s">
        <v>54</v>
      </c>
      <c r="C48" s="10">
        <f>'May 2022'!H48</f>
        <v>11091.342000000008</v>
      </c>
      <c r="D48" s="10">
        <v>8.49</v>
      </c>
      <c r="E48" s="10">
        <f>'May 2022'!E48+'June 2022'!D48</f>
        <v>9.64</v>
      </c>
      <c r="F48" s="10">
        <v>0</v>
      </c>
      <c r="G48" s="10">
        <f>'May 2022'!G48+'June 2022'!F48</f>
        <v>0</v>
      </c>
      <c r="H48" s="10">
        <f t="shared" si="0"/>
        <v>11099.832000000008</v>
      </c>
      <c r="I48" s="10">
        <f>'May 2022'!N48</f>
        <v>0</v>
      </c>
      <c r="J48" s="10">
        <v>0</v>
      </c>
      <c r="K48" s="10">
        <f>'May 2022'!K48+'June 2022'!J48</f>
        <v>0</v>
      </c>
      <c r="L48" s="10">
        <v>0</v>
      </c>
      <c r="M48" s="10">
        <f>'May 2022'!M48+'June 2022'!L48</f>
        <v>0</v>
      </c>
      <c r="N48" s="10">
        <f t="shared" si="1"/>
        <v>0</v>
      </c>
      <c r="O48" s="11">
        <f>'May 2022'!T48</f>
        <v>30.53</v>
      </c>
      <c r="P48" s="10">
        <v>0</v>
      </c>
      <c r="Q48" s="10">
        <f>'May 2022'!Q48+'June 2022'!P48</f>
        <v>0.53</v>
      </c>
      <c r="R48" s="10">
        <v>0</v>
      </c>
      <c r="S48" s="10">
        <f>'May 2022'!S48+'June 2022'!R48</f>
        <v>0</v>
      </c>
      <c r="T48" s="11">
        <f t="shared" si="2"/>
        <v>30.53</v>
      </c>
      <c r="U48" s="11">
        <f t="shared" si="3"/>
        <v>11130.362000000008</v>
      </c>
      <c r="V48" s="73"/>
      <c r="W48" s="12"/>
    </row>
    <row r="49" spans="1:23" s="17" customFormat="1" ht="42.75" customHeight="1">
      <c r="A49" s="14"/>
      <c r="B49" s="15" t="s">
        <v>55</v>
      </c>
      <c r="C49" s="16">
        <f>SUM(C45:C48)</f>
        <v>44690.912000000011</v>
      </c>
      <c r="D49" s="16">
        <f t="shared" ref="D49:U49" si="14">SUM(D45:D48)</f>
        <v>83.34999999999998</v>
      </c>
      <c r="E49" s="16">
        <f t="shared" si="14"/>
        <v>171.39999999999998</v>
      </c>
      <c r="F49" s="16">
        <f t="shared" si="14"/>
        <v>0</v>
      </c>
      <c r="G49" s="16">
        <f t="shared" si="14"/>
        <v>0</v>
      </c>
      <c r="H49" s="16">
        <f t="shared" si="14"/>
        <v>44774.26200000001</v>
      </c>
      <c r="I49" s="16">
        <f t="shared" si="14"/>
        <v>7.9300000000000006</v>
      </c>
      <c r="J49" s="16">
        <f t="shared" si="14"/>
        <v>0.01</v>
      </c>
      <c r="K49" s="16">
        <f t="shared" si="14"/>
        <v>0.01</v>
      </c>
      <c r="L49" s="16">
        <f t="shared" si="14"/>
        <v>0</v>
      </c>
      <c r="M49" s="16">
        <f t="shared" si="14"/>
        <v>0</v>
      </c>
      <c r="N49" s="16">
        <f t="shared" si="14"/>
        <v>7.94</v>
      </c>
      <c r="O49" s="16">
        <f t="shared" si="14"/>
        <v>214.12000000000003</v>
      </c>
      <c r="P49" s="16">
        <f t="shared" si="14"/>
        <v>1.23</v>
      </c>
      <c r="Q49" s="16">
        <f t="shared" si="14"/>
        <v>61.41</v>
      </c>
      <c r="R49" s="16">
        <f t="shared" si="14"/>
        <v>0</v>
      </c>
      <c r="S49" s="16">
        <f t="shared" si="14"/>
        <v>0.41000000000000003</v>
      </c>
      <c r="T49" s="16">
        <f t="shared" si="14"/>
        <v>215.35000000000002</v>
      </c>
      <c r="U49" s="16">
        <f t="shared" si="14"/>
        <v>44997.552000000003</v>
      </c>
      <c r="V49" s="62"/>
      <c r="W49" s="62"/>
    </row>
    <row r="50" spans="1:23" s="17" customFormat="1" ht="42.75" customHeight="1">
      <c r="A50" s="14"/>
      <c r="B50" s="15" t="s">
        <v>56</v>
      </c>
      <c r="C50" s="16">
        <f>C49+C44</f>
        <v>94986.893000000011</v>
      </c>
      <c r="D50" s="16">
        <f t="shared" ref="D50:U50" si="15">D49+D44</f>
        <v>142.60999999999999</v>
      </c>
      <c r="E50" s="16">
        <f t="shared" si="15"/>
        <v>471.46</v>
      </c>
      <c r="F50" s="16">
        <f t="shared" si="15"/>
        <v>0</v>
      </c>
      <c r="G50" s="16">
        <f t="shared" si="15"/>
        <v>0</v>
      </c>
      <c r="H50" s="16">
        <f t="shared" si="15"/>
        <v>95129.502999999997</v>
      </c>
      <c r="I50" s="16">
        <f t="shared" si="15"/>
        <v>7.9300000000000006</v>
      </c>
      <c r="J50" s="16">
        <f t="shared" si="15"/>
        <v>0.01</v>
      </c>
      <c r="K50" s="16">
        <f t="shared" si="15"/>
        <v>0.01</v>
      </c>
      <c r="L50" s="16">
        <f t="shared" si="15"/>
        <v>0</v>
      </c>
      <c r="M50" s="16">
        <f t="shared" si="15"/>
        <v>0</v>
      </c>
      <c r="N50" s="16">
        <f t="shared" si="15"/>
        <v>7.94</v>
      </c>
      <c r="O50" s="16">
        <f t="shared" si="15"/>
        <v>214.12000000000003</v>
      </c>
      <c r="P50" s="16">
        <f t="shared" si="15"/>
        <v>1.23</v>
      </c>
      <c r="Q50" s="16">
        <f t="shared" si="15"/>
        <v>61.41</v>
      </c>
      <c r="R50" s="16">
        <f t="shared" si="15"/>
        <v>0</v>
      </c>
      <c r="S50" s="16">
        <f t="shared" si="15"/>
        <v>0.41000000000000003</v>
      </c>
      <c r="T50" s="16">
        <f t="shared" si="15"/>
        <v>215.35000000000002</v>
      </c>
      <c r="U50" s="16">
        <f t="shared" si="15"/>
        <v>95352.793000000005</v>
      </c>
      <c r="V50" s="62"/>
      <c r="W50" s="62"/>
    </row>
    <row r="51" spans="1:23" s="17" customFormat="1" ht="42.75" customHeight="1">
      <c r="A51" s="14"/>
      <c r="B51" s="15" t="s">
        <v>57</v>
      </c>
      <c r="C51" s="16">
        <f>C50+C39+C25</f>
        <v>172780.45500000002</v>
      </c>
      <c r="D51" s="16">
        <f t="shared" ref="D51:U51" si="16">D50+D39+D25</f>
        <v>249.98999999999998</v>
      </c>
      <c r="E51" s="16">
        <f t="shared" si="16"/>
        <v>773.02499999999998</v>
      </c>
      <c r="F51" s="16">
        <f t="shared" si="16"/>
        <v>255.75</v>
      </c>
      <c r="G51" s="16">
        <f t="shared" si="16"/>
        <v>349.88</v>
      </c>
      <c r="H51" s="16">
        <f t="shared" si="16"/>
        <v>172774.69500000001</v>
      </c>
      <c r="I51" s="16">
        <f t="shared" si="16"/>
        <v>2065.2849999999999</v>
      </c>
      <c r="J51" s="16">
        <f t="shared" si="16"/>
        <v>142.38999999999996</v>
      </c>
      <c r="K51" s="16">
        <f t="shared" si="16"/>
        <v>160.59199999999998</v>
      </c>
      <c r="L51" s="16">
        <f t="shared" si="16"/>
        <v>0.99</v>
      </c>
      <c r="M51" s="16">
        <f t="shared" si="16"/>
        <v>0.99</v>
      </c>
      <c r="N51" s="16">
        <f t="shared" si="16"/>
        <v>2206.6850000000004</v>
      </c>
      <c r="O51" s="16">
        <f t="shared" si="16"/>
        <v>5201.2740000000003</v>
      </c>
      <c r="P51" s="16">
        <f t="shared" si="16"/>
        <v>518.89</v>
      </c>
      <c r="Q51" s="16">
        <f t="shared" si="16"/>
        <v>851.43</v>
      </c>
      <c r="R51" s="16">
        <f t="shared" si="16"/>
        <v>70.959999999999994</v>
      </c>
      <c r="S51" s="16">
        <f t="shared" si="16"/>
        <v>144.16999999999999</v>
      </c>
      <c r="T51" s="16">
        <f t="shared" si="16"/>
        <v>5649.2039999999997</v>
      </c>
      <c r="U51" s="16">
        <f t="shared" si="16"/>
        <v>180630.584</v>
      </c>
      <c r="V51" s="62"/>
      <c r="W51" s="62"/>
    </row>
    <row r="52" spans="1:23" s="23" customFormat="1" ht="42.75" hidden="1" customHeight="1">
      <c r="A52" s="19"/>
      <c r="B52" s="20"/>
      <c r="C52" s="10">
        <f>'May 2022'!H52</f>
        <v>0</v>
      </c>
      <c r="D52" s="21"/>
      <c r="E52" s="10">
        <f>'May 2022'!E52+'June 2022'!D52</f>
        <v>0</v>
      </c>
      <c r="F52" s="21"/>
      <c r="G52" s="10">
        <f>'May 2022'!G52+'June 2022'!F52</f>
        <v>0</v>
      </c>
      <c r="H52" s="10">
        <f t="shared" si="0"/>
        <v>0</v>
      </c>
      <c r="I52" s="10">
        <f>'May 2022'!N52</f>
        <v>0</v>
      </c>
      <c r="J52" s="21"/>
      <c r="K52" s="10">
        <f>'May 2022'!K52+'June 2022'!J52</f>
        <v>0</v>
      </c>
      <c r="L52" s="21"/>
      <c r="M52" s="10">
        <f>'May 2022'!M52+'June 2022'!L52</f>
        <v>0</v>
      </c>
      <c r="N52" s="21"/>
      <c r="O52" s="21"/>
      <c r="P52" s="21"/>
      <c r="Q52" s="10">
        <f>'May 2022'!Q52+'June 2022'!P52</f>
        <v>0</v>
      </c>
      <c r="R52" s="21"/>
      <c r="S52" s="10">
        <f>'May 2022'!S52+'June 2022'!R52</f>
        <v>0</v>
      </c>
      <c r="T52" s="21"/>
      <c r="U52" s="21"/>
      <c r="V52" s="21"/>
      <c r="W52" s="21"/>
    </row>
    <row r="53" spans="1:23" s="23" customFormat="1" hidden="1">
      <c r="A53" s="19"/>
      <c r="B53" s="20"/>
      <c r="C53" s="10">
        <f>'May 2022'!H53</f>
        <v>0</v>
      </c>
      <c r="D53" s="21"/>
      <c r="E53" s="10">
        <f>'May 2022'!E53+'June 2022'!D53</f>
        <v>0</v>
      </c>
      <c r="F53" s="21"/>
      <c r="G53" s="10">
        <f>'May 2022'!G53+'June 2022'!F53</f>
        <v>0</v>
      </c>
      <c r="H53" s="10">
        <f t="shared" si="0"/>
        <v>0</v>
      </c>
      <c r="I53" s="10">
        <f>'May 2022'!N53</f>
        <v>0</v>
      </c>
      <c r="J53" s="21"/>
      <c r="K53" s="10">
        <f>'May 2022'!K53+'June 2022'!J53</f>
        <v>0</v>
      </c>
      <c r="L53" s="21"/>
      <c r="M53" s="10">
        <f>'May 2022'!M53+'June 2022'!L53</f>
        <v>0</v>
      </c>
      <c r="N53" s="21"/>
      <c r="O53" s="21"/>
      <c r="P53" s="24"/>
      <c r="Q53" s="10">
        <f>'May 2022'!Q53+'June 2022'!P53</f>
        <v>0</v>
      </c>
      <c r="R53" s="21"/>
      <c r="S53" s="10">
        <f>'May 2022'!S53+'June 2022'!R53</f>
        <v>0</v>
      </c>
      <c r="T53" s="25"/>
      <c r="U53" s="21"/>
      <c r="V53" s="21"/>
      <c r="W53" s="21"/>
    </row>
    <row r="54" spans="1:23" s="23" customFormat="1">
      <c r="A54" s="19"/>
      <c r="B54" s="20"/>
      <c r="C54" s="21"/>
      <c r="D54" s="21"/>
      <c r="E54" s="22"/>
      <c r="F54" s="21"/>
      <c r="G54" s="21"/>
      <c r="H54" s="21"/>
      <c r="I54" s="24"/>
      <c r="J54" s="21"/>
      <c r="K54" s="22"/>
      <c r="L54" s="21"/>
      <c r="M54" s="24"/>
      <c r="N54" s="21" t="s">
        <v>66</v>
      </c>
      <c r="O54" s="21"/>
      <c r="P54" s="24"/>
      <c r="Q54" s="22"/>
      <c r="R54" s="21"/>
      <c r="S54" s="24"/>
      <c r="T54" s="25"/>
      <c r="U54" s="21"/>
      <c r="V54" s="21"/>
      <c r="W54" s="21"/>
    </row>
    <row r="55" spans="1:23" s="23" customFormat="1">
      <c r="A55" s="19"/>
      <c r="B55" s="20"/>
      <c r="C55" s="21"/>
      <c r="D55" s="21"/>
      <c r="E55" s="22"/>
      <c r="F55" s="21"/>
      <c r="G55" s="21"/>
      <c r="H55" s="21"/>
      <c r="I55" s="24"/>
      <c r="J55" s="21"/>
      <c r="K55" s="22"/>
      <c r="L55" s="21"/>
      <c r="M55" s="24"/>
      <c r="N55" s="21"/>
      <c r="O55" s="21"/>
      <c r="P55" s="24"/>
      <c r="Q55" s="22"/>
      <c r="R55" s="21"/>
      <c r="S55" s="24"/>
      <c r="T55" s="25"/>
      <c r="U55" s="21"/>
      <c r="V55" s="21"/>
      <c r="W55" s="21"/>
    </row>
    <row r="56" spans="1:23" s="17" customFormat="1" ht="57" customHeight="1">
      <c r="A56" s="26"/>
      <c r="B56" s="27"/>
      <c r="C56" s="28"/>
      <c r="D56" s="69" t="s">
        <v>58</v>
      </c>
      <c r="E56" s="69"/>
      <c r="F56" s="69"/>
      <c r="G56" s="69"/>
      <c r="H56" s="62">
        <f>D51+J51+P51-F51-L51-R51</f>
        <v>583.56999999999994</v>
      </c>
      <c r="I56" s="62"/>
      <c r="J56" s="62"/>
      <c r="K56" s="62"/>
      <c r="L56" s="62"/>
      <c r="M56" s="62"/>
      <c r="N56" s="62"/>
      <c r="O56" s="29"/>
      <c r="P56" s="62"/>
      <c r="Q56" s="62"/>
      <c r="R56" s="62"/>
      <c r="S56" s="62"/>
      <c r="T56" s="62"/>
      <c r="U56" s="63"/>
      <c r="V56" s="63"/>
      <c r="W56" s="63"/>
    </row>
    <row r="57" spans="1:23" s="17" customFormat="1" ht="66" customHeight="1">
      <c r="A57" s="26"/>
      <c r="B57" s="27"/>
      <c r="C57" s="62"/>
      <c r="D57" s="69" t="s">
        <v>59</v>
      </c>
      <c r="E57" s="69"/>
      <c r="F57" s="69"/>
      <c r="G57" s="69"/>
      <c r="H57" s="62">
        <f>E51+K51+Q51-G51-M51-S51</f>
        <v>1290.0069999999998</v>
      </c>
      <c r="I57" s="62"/>
      <c r="J57" s="62"/>
      <c r="K57" s="62"/>
      <c r="L57" s="62"/>
      <c r="M57" s="62"/>
      <c r="N57" s="62"/>
      <c r="O57" s="29"/>
      <c r="P57" s="62"/>
      <c r="Q57" s="62"/>
      <c r="R57" s="62"/>
      <c r="S57" s="62"/>
      <c r="T57" s="62"/>
      <c r="U57" s="63"/>
      <c r="V57" s="63"/>
      <c r="W57" s="63"/>
    </row>
    <row r="58" spans="1:23" ht="54" customHeight="1">
      <c r="C58" s="28"/>
      <c r="D58" s="69" t="s">
        <v>60</v>
      </c>
      <c r="E58" s="69"/>
      <c r="F58" s="69"/>
      <c r="G58" s="69"/>
      <c r="H58" s="62">
        <f>H51+N51+T51</f>
        <v>180630.584</v>
      </c>
      <c r="I58" s="31"/>
      <c r="J58" s="31"/>
      <c r="K58" s="31"/>
      <c r="L58" s="32"/>
      <c r="M58" s="32"/>
      <c r="N58" s="45" t="e">
        <f>#REF!+'June 2022'!H56</f>
        <v>#REF!</v>
      </c>
      <c r="O58" s="12"/>
      <c r="P58" s="31"/>
      <c r="Q58" s="31"/>
      <c r="T58" s="41"/>
      <c r="U58" s="12"/>
      <c r="V58" s="12"/>
      <c r="W58" s="12"/>
    </row>
    <row r="59" spans="1:23" ht="42.75" customHeight="1">
      <c r="C59" s="63"/>
      <c r="D59" s="63"/>
      <c r="E59" s="1"/>
      <c r="H59" s="31"/>
      <c r="J59" s="33" t="e">
        <f>#REF!+'June 2022'!H56</f>
        <v>#REF!</v>
      </c>
      <c r="K59" s="31"/>
      <c r="L59" s="33" t="e">
        <f>#REF!+'June 2022'!H56</f>
        <v>#REF!</v>
      </c>
      <c r="M59" s="31"/>
      <c r="O59" s="12"/>
    </row>
    <row r="60" spans="1:23" s="17" customFormat="1" ht="78.75" customHeight="1">
      <c r="B60" s="70" t="s">
        <v>61</v>
      </c>
      <c r="C60" s="70"/>
      <c r="D60" s="70"/>
      <c r="E60" s="70"/>
      <c r="F60" s="70"/>
      <c r="H60" s="1"/>
      <c r="I60" s="34" t="e">
        <f>#REF!+'June 2022'!H56</f>
        <v>#REF!</v>
      </c>
      <c r="J60" s="1"/>
      <c r="K60" s="31"/>
      <c r="L60" s="31"/>
      <c r="M60" s="33">
        <f>'March 2022'!H58+'June 2022'!H56</f>
        <v>179924.14699999997</v>
      </c>
      <c r="Q60" s="70" t="s">
        <v>62</v>
      </c>
      <c r="R60" s="70"/>
      <c r="S60" s="70"/>
      <c r="T60" s="70"/>
      <c r="U60" s="70"/>
    </row>
    <row r="61" spans="1:23" s="17" customFormat="1" ht="45.75" customHeight="1">
      <c r="B61" s="70" t="s">
        <v>63</v>
      </c>
      <c r="C61" s="70"/>
      <c r="D61" s="70"/>
      <c r="E61" s="70"/>
      <c r="F61" s="70"/>
      <c r="G61" s="35"/>
      <c r="H61" s="36">
        <f>'[1]feb 2021'!H58+'June 2022'!H56</f>
        <v>177421.21300000002</v>
      </c>
      <c r="I61" s="35"/>
      <c r="J61" s="28"/>
      <c r="K61" s="31"/>
      <c r="L61" s="31"/>
      <c r="M61" s="31"/>
      <c r="Q61" s="70" t="s">
        <v>63</v>
      </c>
      <c r="R61" s="70"/>
      <c r="S61" s="70"/>
      <c r="T61" s="70"/>
      <c r="U61" s="70"/>
    </row>
    <row r="62" spans="1:23" s="17" customFormat="1">
      <c r="B62" s="27"/>
      <c r="F62" s="37"/>
      <c r="I62" s="35"/>
      <c r="J62" s="37"/>
      <c r="Q62" s="63"/>
      <c r="R62" s="63"/>
      <c r="S62" s="2"/>
      <c r="T62" s="63"/>
      <c r="U62" s="63"/>
      <c r="V62" s="63"/>
      <c r="W62" s="63"/>
    </row>
    <row r="63" spans="1:23" s="17" customFormat="1" ht="61.5" customHeight="1">
      <c r="B63" s="27"/>
      <c r="G63" s="36">
        <f>'[1]May 2020'!H56+'June 2022'!H56</f>
        <v>175314.53100000002</v>
      </c>
      <c r="J63" s="68" t="s">
        <v>64</v>
      </c>
      <c r="K63" s="68"/>
      <c r="L63" s="68"/>
      <c r="O63" s="63"/>
      <c r="S63" s="37"/>
      <c r="U63" s="63"/>
      <c r="V63" s="63"/>
      <c r="W63" s="63"/>
    </row>
    <row r="64" spans="1:23" s="17" customFormat="1" ht="58.5" customHeight="1">
      <c r="B64" s="27"/>
      <c r="H64" s="1"/>
      <c r="J64" s="68" t="s">
        <v>65</v>
      </c>
      <c r="K64" s="68"/>
      <c r="L64" s="68"/>
      <c r="O64" s="63"/>
      <c r="S64" s="37"/>
      <c r="U64" s="63"/>
      <c r="V64" s="63"/>
      <c r="W64" s="63"/>
    </row>
    <row r="66" spans="2:23">
      <c r="G66" s="31"/>
      <c r="H66" s="33" t="e">
        <f>#REF!+'June 2022'!H56</f>
        <v>#REF!</v>
      </c>
    </row>
    <row r="67" spans="2:23">
      <c r="H67" s="31"/>
      <c r="J67" s="31"/>
    </row>
    <row r="69" spans="2:23">
      <c r="B69" s="3"/>
      <c r="G69" s="38"/>
      <c r="O69" s="3"/>
      <c r="U69" s="3"/>
      <c r="V69" s="3"/>
      <c r="W69" s="3"/>
    </row>
  </sheetData>
  <mergeCells count="31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  <mergeCell ref="H5:H6"/>
    <mergeCell ref="I5:I6"/>
    <mergeCell ref="J5:K5"/>
    <mergeCell ref="L5:M5"/>
    <mergeCell ref="D56:G56"/>
    <mergeCell ref="V26:V27"/>
    <mergeCell ref="V45:V48"/>
    <mergeCell ref="J64:L64"/>
    <mergeCell ref="D58:G58"/>
    <mergeCell ref="B60:F60"/>
    <mergeCell ref="Q60:U60"/>
    <mergeCell ref="B61:F61"/>
    <mergeCell ref="Q61:U61"/>
    <mergeCell ref="J63:L63"/>
    <mergeCell ref="D57:G57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A69"/>
  <sheetViews>
    <sheetView tabSelected="1" zoomScale="40" zoomScaleNormal="40" zoomScaleSheetLayoutView="25" workbookViewId="0">
      <selection activeCell="H27" sqref="H27"/>
    </sheetView>
  </sheetViews>
  <sheetFormatPr defaultRowHeight="33"/>
  <cols>
    <col min="1" max="1" width="16.7109375" style="3" customWidth="1"/>
    <col min="2" max="2" width="45.5703125" style="30" customWidth="1"/>
    <col min="3" max="3" width="36.5703125" style="3" customWidth="1"/>
    <col min="4" max="4" width="28.140625" style="3" customWidth="1"/>
    <col min="5" max="5" width="40.28515625" style="3" customWidth="1"/>
    <col min="6" max="6" width="32.42578125" style="3" customWidth="1"/>
    <col min="7" max="7" width="28.140625" style="3" customWidth="1"/>
    <col min="8" max="8" width="41.85546875" style="3" customWidth="1"/>
    <col min="9" max="9" width="29.5703125" style="3" customWidth="1"/>
    <col min="10" max="10" width="39.42578125" style="3" customWidth="1"/>
    <col min="11" max="11" width="28.140625" style="3" customWidth="1"/>
    <col min="12" max="12" width="36.7109375" style="3" customWidth="1"/>
    <col min="13" max="13" width="30.140625" style="3" customWidth="1"/>
    <col min="14" max="14" width="28.140625" style="3" customWidth="1"/>
    <col min="15" max="15" width="47.28515625" style="5" customWidth="1"/>
    <col min="16" max="16" width="32.7109375" style="3" customWidth="1"/>
    <col min="17" max="17" width="34.5703125" style="3" customWidth="1"/>
    <col min="18" max="18" width="36" style="3" customWidth="1"/>
    <col min="19" max="19" width="28.140625" style="6" customWidth="1"/>
    <col min="20" max="20" width="28.140625" style="3" customWidth="1"/>
    <col min="21" max="21" width="36.7109375" style="5" customWidth="1"/>
    <col min="22" max="22" width="41.42578125" style="5" customWidth="1"/>
    <col min="23" max="23" width="26" style="5" customWidth="1"/>
    <col min="24" max="16384" width="9.140625" style="3"/>
  </cols>
  <sheetData>
    <row r="1" spans="1:18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2"/>
      <c r="W1" s="2"/>
    </row>
    <row r="2" spans="1:183" ht="7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2"/>
      <c r="W2" s="2"/>
    </row>
    <row r="3" spans="1:183" ht="35.25" customHeight="1">
      <c r="A3" s="71" t="s">
        <v>78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2"/>
      <c r="W3" s="2"/>
    </row>
    <row r="4" spans="1:183" s="6" customFormat="1" ht="32.25" customHeight="1">
      <c r="A4" s="71" t="s">
        <v>1</v>
      </c>
      <c r="B4" s="71" t="s">
        <v>2</v>
      </c>
      <c r="C4" s="71" t="s">
        <v>3</v>
      </c>
      <c r="D4" s="71"/>
      <c r="E4" s="71"/>
      <c r="F4" s="71"/>
      <c r="G4" s="71"/>
      <c r="H4" s="71"/>
      <c r="I4" s="71" t="s">
        <v>4</v>
      </c>
      <c r="J4" s="72"/>
      <c r="K4" s="72"/>
      <c r="L4" s="72"/>
      <c r="M4" s="72"/>
      <c r="N4" s="72"/>
      <c r="O4" s="71" t="s">
        <v>5</v>
      </c>
      <c r="P4" s="72"/>
      <c r="Q4" s="72"/>
      <c r="R4" s="72"/>
      <c r="S4" s="72"/>
      <c r="T4" s="72"/>
      <c r="U4" s="4"/>
      <c r="V4" s="5"/>
      <c r="W4" s="5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</row>
    <row r="5" spans="1:183" s="6" customFormat="1" ht="41.25" customHeight="1">
      <c r="A5" s="71"/>
      <c r="B5" s="71"/>
      <c r="C5" s="71" t="s">
        <v>6</v>
      </c>
      <c r="D5" s="71" t="s">
        <v>7</v>
      </c>
      <c r="E5" s="71"/>
      <c r="F5" s="71" t="s">
        <v>8</v>
      </c>
      <c r="G5" s="71"/>
      <c r="H5" s="71" t="s">
        <v>9</v>
      </c>
      <c r="I5" s="71" t="s">
        <v>6</v>
      </c>
      <c r="J5" s="71" t="s">
        <v>7</v>
      </c>
      <c r="K5" s="71"/>
      <c r="L5" s="71" t="s">
        <v>8</v>
      </c>
      <c r="M5" s="71"/>
      <c r="N5" s="71" t="s">
        <v>9</v>
      </c>
      <c r="O5" s="71" t="s">
        <v>10</v>
      </c>
      <c r="P5" s="71" t="s">
        <v>7</v>
      </c>
      <c r="Q5" s="71"/>
      <c r="R5" s="71" t="s">
        <v>8</v>
      </c>
      <c r="S5" s="71"/>
      <c r="T5" s="71" t="s">
        <v>9</v>
      </c>
      <c r="U5" s="71" t="s">
        <v>11</v>
      </c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</row>
    <row r="6" spans="1:183" s="6" customFormat="1" ht="60" customHeight="1">
      <c r="A6" s="71"/>
      <c r="B6" s="71"/>
      <c r="C6" s="71"/>
      <c r="D6" s="65" t="s">
        <v>12</v>
      </c>
      <c r="E6" s="65" t="s">
        <v>13</v>
      </c>
      <c r="F6" s="65" t="s">
        <v>12</v>
      </c>
      <c r="G6" s="65" t="s">
        <v>13</v>
      </c>
      <c r="H6" s="71"/>
      <c r="I6" s="71"/>
      <c r="J6" s="7" t="s">
        <v>12</v>
      </c>
      <c r="K6" s="65" t="s">
        <v>13</v>
      </c>
      <c r="L6" s="65" t="s">
        <v>12</v>
      </c>
      <c r="M6" s="65" t="s">
        <v>13</v>
      </c>
      <c r="N6" s="71"/>
      <c r="O6" s="71"/>
      <c r="P6" s="65" t="s">
        <v>12</v>
      </c>
      <c r="Q6" s="65" t="s">
        <v>13</v>
      </c>
      <c r="R6" s="65" t="s">
        <v>12</v>
      </c>
      <c r="S6" s="65" t="s">
        <v>13</v>
      </c>
      <c r="T6" s="71"/>
      <c r="U6" s="71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</row>
    <row r="7" spans="1:183" ht="42.75" customHeight="1">
      <c r="A7" s="8">
        <v>1</v>
      </c>
      <c r="B7" s="9" t="s">
        <v>14</v>
      </c>
      <c r="C7" s="10">
        <v>208.77000000000064</v>
      </c>
      <c r="D7" s="10">
        <v>0</v>
      </c>
      <c r="E7" s="10">
        <v>47.73</v>
      </c>
      <c r="F7" s="10">
        <v>66.8</v>
      </c>
      <c r="G7" s="10">
        <v>66.8</v>
      </c>
      <c r="H7" s="10">
        <v>141.97000000000065</v>
      </c>
      <c r="I7" s="10">
        <v>131.46499999999995</v>
      </c>
      <c r="J7" s="10">
        <v>27.35</v>
      </c>
      <c r="K7" s="10">
        <v>28.01</v>
      </c>
      <c r="L7" s="10">
        <v>0.04</v>
      </c>
      <c r="M7" s="10">
        <v>0.04</v>
      </c>
      <c r="N7" s="10">
        <v>158.77499999999995</v>
      </c>
      <c r="O7" s="11">
        <v>284.1400000000001</v>
      </c>
      <c r="P7" s="10">
        <v>0</v>
      </c>
      <c r="Q7" s="10">
        <v>0.46</v>
      </c>
      <c r="R7" s="10">
        <v>0</v>
      </c>
      <c r="S7" s="10">
        <v>0</v>
      </c>
      <c r="T7" s="11">
        <v>284.1400000000001</v>
      </c>
      <c r="U7" s="11">
        <v>584.88500000000067</v>
      </c>
      <c r="V7" s="12"/>
      <c r="W7" s="12"/>
    </row>
    <row r="8" spans="1:183" ht="42.75" customHeight="1">
      <c r="A8" s="8">
        <v>2</v>
      </c>
      <c r="B8" s="9" t="s">
        <v>15</v>
      </c>
      <c r="C8" s="10">
        <v>497.65499999999997</v>
      </c>
      <c r="D8" s="10">
        <v>0.09</v>
      </c>
      <c r="E8" s="10">
        <v>0.27</v>
      </c>
      <c r="F8" s="10">
        <v>0.19</v>
      </c>
      <c r="G8" s="10">
        <v>0.19</v>
      </c>
      <c r="H8" s="10">
        <v>497.55499999999995</v>
      </c>
      <c r="I8" s="10">
        <v>122.572</v>
      </c>
      <c r="J8" s="10">
        <v>0.88</v>
      </c>
      <c r="K8" s="10">
        <v>3.4219999999999997</v>
      </c>
      <c r="L8" s="10">
        <v>0</v>
      </c>
      <c r="M8" s="10">
        <v>0</v>
      </c>
      <c r="N8" s="10">
        <v>123.452</v>
      </c>
      <c r="O8" s="11">
        <v>222.27000000000004</v>
      </c>
      <c r="P8" s="10">
        <v>0</v>
      </c>
      <c r="Q8" s="10">
        <v>34.629999999999995</v>
      </c>
      <c r="R8" s="10">
        <v>0</v>
      </c>
      <c r="S8" s="10">
        <v>0</v>
      </c>
      <c r="T8" s="11">
        <v>222.27000000000004</v>
      </c>
      <c r="U8" s="11">
        <v>843.27700000000004</v>
      </c>
      <c r="V8" s="12"/>
      <c r="W8" s="12"/>
    </row>
    <row r="9" spans="1:183" ht="42.75" customHeight="1">
      <c r="A9" s="8">
        <v>3</v>
      </c>
      <c r="B9" s="9" t="s">
        <v>16</v>
      </c>
      <c r="C9" s="10">
        <v>653.9599999999997</v>
      </c>
      <c r="D9" s="10">
        <v>0</v>
      </c>
      <c r="E9" s="10">
        <v>0</v>
      </c>
      <c r="F9" s="10">
        <v>0</v>
      </c>
      <c r="G9" s="10">
        <v>90</v>
      </c>
      <c r="H9" s="10">
        <v>653.9599999999997</v>
      </c>
      <c r="I9" s="10">
        <v>201.52300000000005</v>
      </c>
      <c r="J9" s="10">
        <v>0.76</v>
      </c>
      <c r="K9" s="10">
        <v>4.9499999999999993</v>
      </c>
      <c r="L9" s="10">
        <v>0</v>
      </c>
      <c r="M9" s="10">
        <v>0</v>
      </c>
      <c r="N9" s="10">
        <v>202.28300000000004</v>
      </c>
      <c r="O9" s="11">
        <v>157.63999999999999</v>
      </c>
      <c r="P9" s="10">
        <v>0</v>
      </c>
      <c r="Q9" s="10">
        <v>16.2</v>
      </c>
      <c r="R9" s="10">
        <v>0</v>
      </c>
      <c r="S9" s="10">
        <v>0</v>
      </c>
      <c r="T9" s="11">
        <v>157.63999999999999</v>
      </c>
      <c r="U9" s="11">
        <v>1013.8829999999997</v>
      </c>
      <c r="V9" s="12"/>
      <c r="W9" s="12"/>
    </row>
    <row r="10" spans="1:183" ht="42.75" customHeight="1">
      <c r="A10" s="8">
        <v>4</v>
      </c>
      <c r="B10" s="13" t="s">
        <v>17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142.50400000000008</v>
      </c>
      <c r="J10" s="10">
        <v>0.28000000000000003</v>
      </c>
      <c r="K10" s="10">
        <v>0.75</v>
      </c>
      <c r="L10" s="10">
        <v>0</v>
      </c>
      <c r="M10" s="10">
        <v>0</v>
      </c>
      <c r="N10" s="10">
        <v>142.78400000000008</v>
      </c>
      <c r="O10" s="11">
        <v>234.24999999999997</v>
      </c>
      <c r="P10" s="10">
        <v>0</v>
      </c>
      <c r="Q10" s="10">
        <v>1.08</v>
      </c>
      <c r="R10" s="10">
        <v>0</v>
      </c>
      <c r="S10" s="10">
        <v>0</v>
      </c>
      <c r="T10" s="11">
        <v>234.24999999999997</v>
      </c>
      <c r="U10" s="11">
        <v>377.03400000000005</v>
      </c>
      <c r="V10" s="12"/>
      <c r="W10" s="12"/>
    </row>
    <row r="11" spans="1:183" s="17" customFormat="1" ht="42.75" customHeight="1">
      <c r="A11" s="14"/>
      <c r="B11" s="15" t="s">
        <v>18</v>
      </c>
      <c r="C11" s="16">
        <v>1360.3850000000002</v>
      </c>
      <c r="D11" s="16">
        <v>0.09</v>
      </c>
      <c r="E11" s="16">
        <v>48</v>
      </c>
      <c r="F11" s="16">
        <v>66.989999999999995</v>
      </c>
      <c r="G11" s="16">
        <v>156.99</v>
      </c>
      <c r="H11" s="16">
        <v>1293.4850000000001</v>
      </c>
      <c r="I11" s="16">
        <v>598.06400000000008</v>
      </c>
      <c r="J11" s="16">
        <v>29.270000000000003</v>
      </c>
      <c r="K11" s="16">
        <v>37.132000000000005</v>
      </c>
      <c r="L11" s="16">
        <v>0.04</v>
      </c>
      <c r="M11" s="16">
        <v>0.04</v>
      </c>
      <c r="N11" s="16">
        <v>627.2940000000001</v>
      </c>
      <c r="O11" s="16">
        <v>898.30000000000018</v>
      </c>
      <c r="P11" s="16">
        <v>0</v>
      </c>
      <c r="Q11" s="16">
        <v>52.36999999999999</v>
      </c>
      <c r="R11" s="16">
        <v>0</v>
      </c>
      <c r="S11" s="16">
        <v>0</v>
      </c>
      <c r="T11" s="16">
        <v>898.30000000000018</v>
      </c>
      <c r="U11" s="16">
        <v>2819.0790000000006</v>
      </c>
      <c r="V11" s="66"/>
      <c r="W11" s="66"/>
    </row>
    <row r="12" spans="1:183" ht="42.75" customHeight="1">
      <c r="A12" s="8">
        <v>5</v>
      </c>
      <c r="B12" s="9" t="s">
        <v>19</v>
      </c>
      <c r="C12" s="10">
        <v>1653.4899999999991</v>
      </c>
      <c r="D12" s="10">
        <v>0</v>
      </c>
      <c r="E12" s="10">
        <v>0</v>
      </c>
      <c r="F12" s="10">
        <v>0</v>
      </c>
      <c r="G12" s="10">
        <v>0</v>
      </c>
      <c r="H12" s="10">
        <v>1653.4899999999991</v>
      </c>
      <c r="I12" s="10">
        <v>122.49300000000002</v>
      </c>
      <c r="J12" s="10">
        <v>0.08</v>
      </c>
      <c r="K12" s="10">
        <v>0.94000000000000006</v>
      </c>
      <c r="L12" s="10">
        <v>0</v>
      </c>
      <c r="M12" s="10">
        <v>0</v>
      </c>
      <c r="N12" s="10">
        <v>122.57300000000002</v>
      </c>
      <c r="O12" s="11">
        <v>610.4</v>
      </c>
      <c r="P12" s="10">
        <v>31.5</v>
      </c>
      <c r="Q12" s="10">
        <v>62.989999999999995</v>
      </c>
      <c r="R12" s="10">
        <v>0</v>
      </c>
      <c r="S12" s="10">
        <v>0</v>
      </c>
      <c r="T12" s="11">
        <v>641.9</v>
      </c>
      <c r="U12" s="11">
        <v>2417.9629999999993</v>
      </c>
      <c r="V12" s="12"/>
      <c r="W12" s="12"/>
    </row>
    <row r="13" spans="1:183" ht="42.75" customHeight="1">
      <c r="A13" s="8">
        <v>6</v>
      </c>
      <c r="B13" s="9" t="s">
        <v>20</v>
      </c>
      <c r="C13" s="10">
        <v>1023.7699999999998</v>
      </c>
      <c r="D13" s="10">
        <v>0</v>
      </c>
      <c r="E13" s="10">
        <v>0</v>
      </c>
      <c r="F13" s="10">
        <v>0</v>
      </c>
      <c r="G13" s="10">
        <v>0</v>
      </c>
      <c r="H13" s="10">
        <v>1023.7699999999998</v>
      </c>
      <c r="I13" s="10">
        <v>150.67400000000009</v>
      </c>
      <c r="J13" s="10">
        <v>0.56000000000000005</v>
      </c>
      <c r="K13" s="10">
        <v>2.9200000000000004</v>
      </c>
      <c r="L13" s="10">
        <v>0.72</v>
      </c>
      <c r="M13" s="10">
        <v>0.72</v>
      </c>
      <c r="N13" s="10">
        <v>150.5140000000001</v>
      </c>
      <c r="O13" s="11">
        <v>87.2</v>
      </c>
      <c r="P13" s="10">
        <v>0</v>
      </c>
      <c r="Q13" s="10">
        <v>0.67</v>
      </c>
      <c r="R13" s="10">
        <v>0</v>
      </c>
      <c r="S13" s="10">
        <v>0</v>
      </c>
      <c r="T13" s="11">
        <v>87.2</v>
      </c>
      <c r="U13" s="11">
        <v>1261.4839999999999</v>
      </c>
      <c r="V13" s="12"/>
      <c r="W13" s="12"/>
    </row>
    <row r="14" spans="1:183" ht="42.75" customHeight="1">
      <c r="A14" s="8">
        <v>7</v>
      </c>
      <c r="B14" s="9" t="s">
        <v>21</v>
      </c>
      <c r="C14" s="10">
        <v>2084.5799999999995</v>
      </c>
      <c r="D14" s="10">
        <v>0</v>
      </c>
      <c r="E14" s="10">
        <v>0</v>
      </c>
      <c r="F14" s="10">
        <v>0</v>
      </c>
      <c r="G14" s="10">
        <v>0</v>
      </c>
      <c r="H14" s="10">
        <v>2084.5799999999995</v>
      </c>
      <c r="I14" s="10">
        <v>194.95399999999998</v>
      </c>
      <c r="J14" s="10">
        <v>0.39</v>
      </c>
      <c r="K14" s="10">
        <v>1.4900000000000002</v>
      </c>
      <c r="L14" s="10">
        <v>0</v>
      </c>
      <c r="M14" s="10">
        <v>0</v>
      </c>
      <c r="N14" s="10">
        <v>195.34399999999997</v>
      </c>
      <c r="O14" s="11">
        <v>383.96999999999991</v>
      </c>
      <c r="P14" s="10">
        <v>19.13</v>
      </c>
      <c r="Q14" s="10">
        <v>50.94</v>
      </c>
      <c r="R14" s="10">
        <v>0</v>
      </c>
      <c r="S14" s="10">
        <v>0</v>
      </c>
      <c r="T14" s="11">
        <v>403.09999999999991</v>
      </c>
      <c r="U14" s="11">
        <v>2683.0239999999994</v>
      </c>
      <c r="V14" s="12"/>
      <c r="W14" s="12"/>
    </row>
    <row r="15" spans="1:183" s="17" customFormat="1" ht="42.75" customHeight="1">
      <c r="A15" s="14" t="s">
        <v>22</v>
      </c>
      <c r="B15" s="15" t="s">
        <v>23</v>
      </c>
      <c r="C15" s="16">
        <v>4761.8399999999983</v>
      </c>
      <c r="D15" s="16">
        <v>0</v>
      </c>
      <c r="E15" s="16">
        <v>0</v>
      </c>
      <c r="F15" s="16">
        <v>0</v>
      </c>
      <c r="G15" s="16">
        <v>0</v>
      </c>
      <c r="H15" s="16">
        <v>4761.8399999999983</v>
      </c>
      <c r="I15" s="16">
        <v>468.12100000000009</v>
      </c>
      <c r="J15" s="16">
        <v>1.03</v>
      </c>
      <c r="K15" s="16">
        <v>5.3500000000000005</v>
      </c>
      <c r="L15" s="16">
        <v>0.72</v>
      </c>
      <c r="M15" s="16">
        <v>0.72</v>
      </c>
      <c r="N15" s="16">
        <v>468.43100000000004</v>
      </c>
      <c r="O15" s="16">
        <v>1081.57</v>
      </c>
      <c r="P15" s="16">
        <v>50.629999999999995</v>
      </c>
      <c r="Q15" s="16">
        <v>114.6</v>
      </c>
      <c r="R15" s="16">
        <v>0</v>
      </c>
      <c r="S15" s="16">
        <v>0</v>
      </c>
      <c r="T15" s="16">
        <v>1132.1999999999998</v>
      </c>
      <c r="U15" s="16">
        <v>6362.4709999999986</v>
      </c>
      <c r="V15" s="66"/>
      <c r="W15" s="66"/>
    </row>
    <row r="16" spans="1:183" ht="42.75" customHeight="1">
      <c r="A16" s="8">
        <v>8</v>
      </c>
      <c r="B16" s="9" t="s">
        <v>24</v>
      </c>
      <c r="C16" s="10">
        <v>1747.4919999999993</v>
      </c>
      <c r="D16" s="10">
        <v>8.98</v>
      </c>
      <c r="E16" s="10">
        <v>11.36</v>
      </c>
      <c r="F16" s="10">
        <v>0</v>
      </c>
      <c r="G16" s="10">
        <v>1.5</v>
      </c>
      <c r="H16" s="10">
        <v>1756.4719999999993</v>
      </c>
      <c r="I16" s="10">
        <v>111.17000000000002</v>
      </c>
      <c r="J16" s="10">
        <v>0.77</v>
      </c>
      <c r="K16" s="10">
        <v>0.92</v>
      </c>
      <c r="L16" s="10">
        <v>0</v>
      </c>
      <c r="M16" s="10">
        <v>0</v>
      </c>
      <c r="N16" s="10">
        <v>111.94000000000001</v>
      </c>
      <c r="O16" s="11">
        <v>113.67899999999999</v>
      </c>
      <c r="P16" s="10">
        <v>19.28</v>
      </c>
      <c r="Q16" s="10">
        <v>21.560000000000002</v>
      </c>
      <c r="R16" s="10">
        <v>0</v>
      </c>
      <c r="S16" s="10">
        <v>0</v>
      </c>
      <c r="T16" s="11">
        <v>132.959</v>
      </c>
      <c r="U16" s="11">
        <v>2001.3709999999994</v>
      </c>
      <c r="V16" s="12"/>
      <c r="W16" s="12"/>
    </row>
    <row r="17" spans="1:23" ht="57.75" customHeight="1">
      <c r="A17" s="8">
        <v>9</v>
      </c>
      <c r="B17" s="9" t="s">
        <v>25</v>
      </c>
      <c r="C17" s="10">
        <v>239.35399999999987</v>
      </c>
      <c r="D17" s="10">
        <v>0</v>
      </c>
      <c r="E17" s="10">
        <v>39.92</v>
      </c>
      <c r="F17" s="10">
        <v>0</v>
      </c>
      <c r="G17" s="10">
        <v>0</v>
      </c>
      <c r="H17" s="10">
        <v>239.35399999999987</v>
      </c>
      <c r="I17" s="10">
        <v>25.556999999999995</v>
      </c>
      <c r="J17" s="10">
        <v>0</v>
      </c>
      <c r="K17" s="10">
        <v>4.47</v>
      </c>
      <c r="L17" s="10">
        <v>0</v>
      </c>
      <c r="M17" s="10">
        <v>0.99</v>
      </c>
      <c r="N17" s="10">
        <v>25.556999999999995</v>
      </c>
      <c r="O17" s="11">
        <v>392.37100000000004</v>
      </c>
      <c r="P17" s="10">
        <v>15.75</v>
      </c>
      <c r="Q17" s="10">
        <v>70.81</v>
      </c>
      <c r="R17" s="10">
        <v>0</v>
      </c>
      <c r="S17" s="10">
        <v>70.959999999999994</v>
      </c>
      <c r="T17" s="11">
        <v>408.12100000000004</v>
      </c>
      <c r="U17" s="11">
        <v>673.03199999999993</v>
      </c>
      <c r="V17" s="12"/>
      <c r="W17" s="12"/>
    </row>
    <row r="18" spans="1:23" ht="42.75" customHeight="1">
      <c r="A18" s="8">
        <v>10</v>
      </c>
      <c r="B18" s="9" t="s">
        <v>26</v>
      </c>
      <c r="C18" s="10">
        <v>669.86499999999933</v>
      </c>
      <c r="D18" s="10">
        <v>0</v>
      </c>
      <c r="E18" s="10">
        <v>0</v>
      </c>
      <c r="F18" s="10">
        <v>0</v>
      </c>
      <c r="G18" s="10">
        <v>0</v>
      </c>
      <c r="H18" s="10">
        <v>669.86499999999933</v>
      </c>
      <c r="I18" s="10">
        <v>17.199999999999989</v>
      </c>
      <c r="J18" s="10">
        <v>0</v>
      </c>
      <c r="K18" s="10">
        <v>0.83</v>
      </c>
      <c r="L18" s="10">
        <v>0</v>
      </c>
      <c r="M18" s="10">
        <v>0</v>
      </c>
      <c r="N18" s="10">
        <v>17.199999999999989</v>
      </c>
      <c r="O18" s="11">
        <v>239.428</v>
      </c>
      <c r="P18" s="10">
        <v>0.28000000000000003</v>
      </c>
      <c r="Q18" s="10">
        <v>44.81</v>
      </c>
      <c r="R18" s="10">
        <v>0</v>
      </c>
      <c r="S18" s="10">
        <v>0</v>
      </c>
      <c r="T18" s="11">
        <v>239.708</v>
      </c>
      <c r="U18" s="11">
        <v>926.77299999999934</v>
      </c>
      <c r="V18" s="12"/>
      <c r="W18" s="12"/>
    </row>
    <row r="19" spans="1:23" s="17" customFormat="1" ht="42.75" customHeight="1">
      <c r="A19" s="14"/>
      <c r="B19" s="15" t="s">
        <v>27</v>
      </c>
      <c r="C19" s="16">
        <v>2656.7109999999984</v>
      </c>
      <c r="D19" s="16">
        <v>8.98</v>
      </c>
      <c r="E19" s="16">
        <v>51.28</v>
      </c>
      <c r="F19" s="16">
        <v>0</v>
      </c>
      <c r="G19" s="16">
        <v>1.5</v>
      </c>
      <c r="H19" s="16">
        <v>2665.6909999999984</v>
      </c>
      <c r="I19" s="16">
        <v>153.92699999999999</v>
      </c>
      <c r="J19" s="16">
        <v>0.77</v>
      </c>
      <c r="K19" s="16">
        <v>6.22</v>
      </c>
      <c r="L19" s="16">
        <v>0</v>
      </c>
      <c r="M19" s="16">
        <v>0.99</v>
      </c>
      <c r="N19" s="16">
        <v>154.697</v>
      </c>
      <c r="O19" s="16">
        <v>745.47800000000007</v>
      </c>
      <c r="P19" s="16">
        <v>35.31</v>
      </c>
      <c r="Q19" s="16">
        <v>137.18</v>
      </c>
      <c r="R19" s="16">
        <v>0</v>
      </c>
      <c r="S19" s="16">
        <v>70.959999999999994</v>
      </c>
      <c r="T19" s="16">
        <v>780.78800000000001</v>
      </c>
      <c r="U19" s="16">
        <v>3601.1759999999986</v>
      </c>
      <c r="V19" s="66"/>
      <c r="W19" s="66"/>
    </row>
    <row r="20" spans="1:23" ht="42.75" customHeight="1">
      <c r="A20" s="8">
        <v>11</v>
      </c>
      <c r="B20" s="9" t="s">
        <v>28</v>
      </c>
      <c r="C20" s="10">
        <v>1024.3949999999993</v>
      </c>
      <c r="D20" s="10">
        <v>0</v>
      </c>
      <c r="E20" s="10">
        <v>0.85</v>
      </c>
      <c r="F20" s="10">
        <v>0</v>
      </c>
      <c r="G20" s="10">
        <v>180</v>
      </c>
      <c r="H20" s="10">
        <v>1024.3949999999993</v>
      </c>
      <c r="I20" s="10">
        <v>153.22100000000003</v>
      </c>
      <c r="J20" s="10">
        <v>0.11</v>
      </c>
      <c r="K20" s="10">
        <v>1.03</v>
      </c>
      <c r="L20" s="10">
        <v>0</v>
      </c>
      <c r="M20" s="10">
        <v>0</v>
      </c>
      <c r="N20" s="10">
        <v>153.33100000000005</v>
      </c>
      <c r="O20" s="11">
        <v>690.68099999999993</v>
      </c>
      <c r="P20" s="10">
        <v>25.16</v>
      </c>
      <c r="Q20" s="10">
        <v>373.91</v>
      </c>
      <c r="R20" s="10">
        <v>0</v>
      </c>
      <c r="S20" s="10">
        <v>0</v>
      </c>
      <c r="T20" s="11">
        <v>715.84099999999989</v>
      </c>
      <c r="U20" s="11">
        <v>1893.5669999999993</v>
      </c>
      <c r="V20" s="12"/>
      <c r="W20" s="12"/>
    </row>
    <row r="21" spans="1:23" ht="42.75" customHeight="1">
      <c r="A21" s="8">
        <v>12</v>
      </c>
      <c r="B21" s="9" t="s">
        <v>29</v>
      </c>
      <c r="C21" s="10">
        <v>142.68999999999988</v>
      </c>
      <c r="D21" s="10">
        <v>0</v>
      </c>
      <c r="E21" s="10">
        <v>0</v>
      </c>
      <c r="F21" s="10">
        <v>0</v>
      </c>
      <c r="G21" s="10">
        <v>0</v>
      </c>
      <c r="H21" s="10">
        <v>142.68999999999988</v>
      </c>
      <c r="I21" s="10">
        <v>50.483000000000018</v>
      </c>
      <c r="J21" s="10">
        <v>0.09</v>
      </c>
      <c r="K21" s="10">
        <v>0.41000000000000003</v>
      </c>
      <c r="L21" s="10">
        <v>0</v>
      </c>
      <c r="M21" s="10">
        <v>0</v>
      </c>
      <c r="N21" s="10">
        <v>50.573000000000022</v>
      </c>
      <c r="O21" s="11">
        <v>266.5</v>
      </c>
      <c r="P21" s="10">
        <v>22.15</v>
      </c>
      <c r="Q21" s="10">
        <v>22.15</v>
      </c>
      <c r="R21" s="10">
        <v>0</v>
      </c>
      <c r="S21" s="10">
        <v>0</v>
      </c>
      <c r="T21" s="11">
        <v>288.64999999999998</v>
      </c>
      <c r="U21" s="11">
        <v>481.9129999999999</v>
      </c>
      <c r="V21" s="12"/>
      <c r="W21" s="12"/>
    </row>
    <row r="22" spans="1:23" ht="42.75" customHeight="1">
      <c r="A22" s="8">
        <v>13</v>
      </c>
      <c r="B22" s="9" t="s">
        <v>30</v>
      </c>
      <c r="C22" s="10">
        <v>27.069999999999879</v>
      </c>
      <c r="D22" s="10">
        <v>0</v>
      </c>
      <c r="E22" s="10">
        <v>0</v>
      </c>
      <c r="F22" s="10">
        <v>0</v>
      </c>
      <c r="G22" s="10">
        <v>0</v>
      </c>
      <c r="H22" s="10">
        <v>27.069999999999879</v>
      </c>
      <c r="I22" s="10">
        <v>15.670000000000005</v>
      </c>
      <c r="J22" s="10">
        <v>0.06</v>
      </c>
      <c r="K22" s="10">
        <v>0.13</v>
      </c>
      <c r="L22" s="10">
        <v>0</v>
      </c>
      <c r="M22" s="10">
        <v>0</v>
      </c>
      <c r="N22" s="10">
        <v>15.730000000000006</v>
      </c>
      <c r="O22" s="11">
        <v>671.94999999999993</v>
      </c>
      <c r="P22" s="10">
        <v>14.89</v>
      </c>
      <c r="Q22" s="10">
        <v>15.33</v>
      </c>
      <c r="R22" s="10">
        <v>0</v>
      </c>
      <c r="S22" s="10">
        <v>0</v>
      </c>
      <c r="T22" s="11">
        <v>686.83999999999992</v>
      </c>
      <c r="U22" s="11">
        <v>729.63999999999976</v>
      </c>
      <c r="V22" s="12"/>
      <c r="W22" s="12"/>
    </row>
    <row r="23" spans="1:23" ht="42.75" customHeight="1">
      <c r="A23" s="8">
        <v>14</v>
      </c>
      <c r="B23" s="9" t="s">
        <v>31</v>
      </c>
      <c r="C23" s="10">
        <v>1109.8219999999999</v>
      </c>
      <c r="D23" s="10">
        <v>2.56</v>
      </c>
      <c r="E23" s="10">
        <v>14.42</v>
      </c>
      <c r="F23" s="10">
        <v>0</v>
      </c>
      <c r="G23" s="10">
        <v>75</v>
      </c>
      <c r="H23" s="10">
        <v>1112.3819999999998</v>
      </c>
      <c r="I23" s="10">
        <v>16.063999999999997</v>
      </c>
      <c r="J23" s="10">
        <v>11.03</v>
      </c>
      <c r="K23" s="10">
        <v>11.799999999999999</v>
      </c>
      <c r="L23" s="10">
        <v>0</v>
      </c>
      <c r="M23" s="10">
        <v>0</v>
      </c>
      <c r="N23" s="10">
        <v>27.093999999999994</v>
      </c>
      <c r="O23" s="11">
        <v>314.77499999999998</v>
      </c>
      <c r="P23" s="10">
        <v>75.55</v>
      </c>
      <c r="Q23" s="10">
        <v>223.04000000000002</v>
      </c>
      <c r="R23" s="10">
        <v>0</v>
      </c>
      <c r="S23" s="10">
        <v>0</v>
      </c>
      <c r="T23" s="11">
        <v>390.32499999999999</v>
      </c>
      <c r="U23" s="11">
        <v>1529.8009999999999</v>
      </c>
      <c r="V23" s="12"/>
      <c r="W23" s="12"/>
    </row>
    <row r="24" spans="1:23" s="17" customFormat="1" ht="42.75" customHeight="1">
      <c r="A24" s="14"/>
      <c r="B24" s="15" t="s">
        <v>32</v>
      </c>
      <c r="C24" s="16">
        <v>2303.976999999999</v>
      </c>
      <c r="D24" s="16">
        <v>2.56</v>
      </c>
      <c r="E24" s="16">
        <v>15.27</v>
      </c>
      <c r="F24" s="16">
        <v>0</v>
      </c>
      <c r="G24" s="16">
        <v>255</v>
      </c>
      <c r="H24" s="16">
        <v>2306.5369999999989</v>
      </c>
      <c r="I24" s="16">
        <v>235.43800000000007</v>
      </c>
      <c r="J24" s="16">
        <v>11.29</v>
      </c>
      <c r="K24" s="16">
        <v>13.37</v>
      </c>
      <c r="L24" s="16">
        <v>0</v>
      </c>
      <c r="M24" s="16">
        <v>0</v>
      </c>
      <c r="N24" s="16">
        <v>246.72800000000007</v>
      </c>
      <c r="O24" s="16">
        <v>1943.9059999999999</v>
      </c>
      <c r="P24" s="16">
        <v>137.75</v>
      </c>
      <c r="Q24" s="16">
        <v>634.43000000000006</v>
      </c>
      <c r="R24" s="16">
        <v>0</v>
      </c>
      <c r="S24" s="16">
        <v>0</v>
      </c>
      <c r="T24" s="16">
        <v>2081.6559999999995</v>
      </c>
      <c r="U24" s="16">
        <v>4634.9209999999985</v>
      </c>
      <c r="V24" s="66"/>
      <c r="W24" s="66"/>
    </row>
    <row r="25" spans="1:23" s="17" customFormat="1" ht="42.75" customHeight="1">
      <c r="A25" s="14"/>
      <c r="B25" s="15" t="s">
        <v>33</v>
      </c>
      <c r="C25" s="16">
        <v>11082.912999999995</v>
      </c>
      <c r="D25" s="16">
        <v>11.63</v>
      </c>
      <c r="E25" s="16">
        <v>114.55</v>
      </c>
      <c r="F25" s="16">
        <v>66.989999999999995</v>
      </c>
      <c r="G25" s="16">
        <v>413.49</v>
      </c>
      <c r="H25" s="16">
        <v>11027.552999999996</v>
      </c>
      <c r="I25" s="16">
        <v>1455.5500000000002</v>
      </c>
      <c r="J25" s="16">
        <v>42.36</v>
      </c>
      <c r="K25" s="16">
        <v>62.072000000000003</v>
      </c>
      <c r="L25" s="16">
        <v>0.76</v>
      </c>
      <c r="M25" s="16">
        <v>1.75</v>
      </c>
      <c r="N25" s="16">
        <v>1497.15</v>
      </c>
      <c r="O25" s="16">
        <v>4669.2539999999999</v>
      </c>
      <c r="P25" s="16">
        <v>223.69</v>
      </c>
      <c r="Q25" s="16">
        <v>938.58000000000015</v>
      </c>
      <c r="R25" s="16">
        <v>0</v>
      </c>
      <c r="S25" s="16">
        <v>70.959999999999994</v>
      </c>
      <c r="T25" s="16">
        <v>4892.9439999999995</v>
      </c>
      <c r="U25" s="16">
        <v>17417.646999999997</v>
      </c>
      <c r="V25" s="66"/>
      <c r="W25" s="66"/>
    </row>
    <row r="26" spans="1:23" ht="42.75" customHeight="1">
      <c r="A26" s="8">
        <v>15</v>
      </c>
      <c r="B26" s="9" t="s">
        <v>34</v>
      </c>
      <c r="C26" s="10">
        <v>1193.2819999999992</v>
      </c>
      <c r="D26" s="10">
        <v>1.68</v>
      </c>
      <c r="E26" s="10">
        <v>11.319999999999999</v>
      </c>
      <c r="F26" s="10">
        <v>0</v>
      </c>
      <c r="G26" s="10">
        <v>0</v>
      </c>
      <c r="H26" s="10">
        <v>1194.9619999999993</v>
      </c>
      <c r="I26" s="10">
        <v>0</v>
      </c>
      <c r="J26" s="10">
        <v>0.04</v>
      </c>
      <c r="K26" s="10">
        <v>0.04</v>
      </c>
      <c r="L26" s="10">
        <v>0</v>
      </c>
      <c r="M26" s="10">
        <v>0</v>
      </c>
      <c r="N26" s="10">
        <v>0.04</v>
      </c>
      <c r="O26" s="11">
        <v>165.81</v>
      </c>
      <c r="P26" s="10">
        <v>0</v>
      </c>
      <c r="Q26" s="10">
        <v>36.43</v>
      </c>
      <c r="R26" s="10">
        <v>0</v>
      </c>
      <c r="S26" s="10">
        <v>0.18</v>
      </c>
      <c r="T26" s="11">
        <v>165.81</v>
      </c>
      <c r="U26" s="11">
        <v>1360.8119999999992</v>
      </c>
      <c r="V26" s="73"/>
      <c r="W26" s="12"/>
    </row>
    <row r="27" spans="1:23" ht="42.75" customHeight="1">
      <c r="A27" s="8">
        <v>16</v>
      </c>
      <c r="B27" s="9" t="s">
        <v>67</v>
      </c>
      <c r="C27" s="10">
        <v>10332.326999999992</v>
      </c>
      <c r="D27" s="10">
        <v>10.24</v>
      </c>
      <c r="E27" s="10">
        <v>44.38</v>
      </c>
      <c r="F27" s="10">
        <v>0</v>
      </c>
      <c r="G27" s="10">
        <v>0</v>
      </c>
      <c r="H27" s="10">
        <v>10342.566999999992</v>
      </c>
      <c r="I27" s="10">
        <v>390.96499999999997</v>
      </c>
      <c r="J27" s="10">
        <v>2.82</v>
      </c>
      <c r="K27" s="10">
        <v>8.75</v>
      </c>
      <c r="L27" s="10">
        <v>0</v>
      </c>
      <c r="M27" s="10">
        <v>0</v>
      </c>
      <c r="N27" s="10">
        <v>393.78499999999997</v>
      </c>
      <c r="O27" s="11">
        <v>30.140000000000008</v>
      </c>
      <c r="P27" s="10">
        <v>3.52</v>
      </c>
      <c r="Q27" s="10">
        <v>3.52</v>
      </c>
      <c r="R27" s="10">
        <v>0</v>
      </c>
      <c r="S27" s="10">
        <v>45.21</v>
      </c>
      <c r="T27" s="11">
        <v>33.660000000000011</v>
      </c>
      <c r="U27" s="11">
        <v>10770.011999999992</v>
      </c>
      <c r="V27" s="73"/>
      <c r="W27" s="12"/>
    </row>
    <row r="28" spans="1:23" s="17" customFormat="1" ht="42.75" customHeight="1">
      <c r="A28" s="14"/>
      <c r="B28" s="15" t="s">
        <v>35</v>
      </c>
      <c r="C28" s="16">
        <v>11525.608999999991</v>
      </c>
      <c r="D28" s="16">
        <v>11.92</v>
      </c>
      <c r="E28" s="16">
        <v>55.7</v>
      </c>
      <c r="F28" s="16">
        <v>0</v>
      </c>
      <c r="G28" s="16">
        <v>0</v>
      </c>
      <c r="H28" s="16">
        <v>11537.528999999991</v>
      </c>
      <c r="I28" s="16">
        <v>390.96499999999997</v>
      </c>
      <c r="J28" s="16">
        <v>2.86</v>
      </c>
      <c r="K28" s="16">
        <v>8.7899999999999991</v>
      </c>
      <c r="L28" s="16">
        <v>0</v>
      </c>
      <c r="M28" s="16">
        <v>0</v>
      </c>
      <c r="N28" s="16">
        <v>393.82499999999999</v>
      </c>
      <c r="O28" s="16">
        <v>195.95000000000002</v>
      </c>
      <c r="P28" s="16">
        <v>3.52</v>
      </c>
      <c r="Q28" s="16">
        <v>39.950000000000003</v>
      </c>
      <c r="R28" s="16">
        <v>0</v>
      </c>
      <c r="S28" s="16">
        <v>45.39</v>
      </c>
      <c r="T28" s="16">
        <v>199.47000000000003</v>
      </c>
      <c r="U28" s="16">
        <v>12130.823999999991</v>
      </c>
      <c r="V28" s="66"/>
      <c r="W28" s="66"/>
    </row>
    <row r="29" spans="1:23" ht="42.75" customHeight="1">
      <c r="A29" s="8">
        <v>17</v>
      </c>
      <c r="B29" s="9" t="s">
        <v>36</v>
      </c>
      <c r="C29" s="10">
        <v>4433.1830000000009</v>
      </c>
      <c r="D29" s="10">
        <v>5.77</v>
      </c>
      <c r="E29" s="10">
        <v>37.340000000000003</v>
      </c>
      <c r="F29" s="10">
        <v>0</v>
      </c>
      <c r="G29" s="10">
        <v>0</v>
      </c>
      <c r="H29" s="10">
        <v>4438.9530000000013</v>
      </c>
      <c r="I29" s="10">
        <v>109.35</v>
      </c>
      <c r="J29" s="10">
        <v>18.37</v>
      </c>
      <c r="K29" s="10">
        <v>56.03</v>
      </c>
      <c r="L29" s="10">
        <v>0</v>
      </c>
      <c r="M29" s="10">
        <v>0</v>
      </c>
      <c r="N29" s="10">
        <v>127.72</v>
      </c>
      <c r="O29" s="11">
        <v>138.08000000000001</v>
      </c>
      <c r="P29" s="10">
        <v>0</v>
      </c>
      <c r="Q29" s="10">
        <v>0</v>
      </c>
      <c r="R29" s="10">
        <v>0</v>
      </c>
      <c r="S29" s="10">
        <v>0</v>
      </c>
      <c r="T29" s="11">
        <v>138.08000000000001</v>
      </c>
      <c r="U29" s="11">
        <v>4704.7530000000015</v>
      </c>
      <c r="V29" s="12"/>
      <c r="W29" s="12"/>
    </row>
    <row r="30" spans="1:23" ht="42.75" customHeight="1">
      <c r="A30" s="8">
        <v>18</v>
      </c>
      <c r="B30" s="9" t="s">
        <v>37</v>
      </c>
      <c r="C30" s="10">
        <v>6206.3940000000021</v>
      </c>
      <c r="D30" s="10">
        <v>3.49</v>
      </c>
      <c r="E30" s="10">
        <v>34.54</v>
      </c>
      <c r="F30" s="10">
        <v>0</v>
      </c>
      <c r="G30" s="10">
        <v>0</v>
      </c>
      <c r="H30" s="10">
        <v>6209.8840000000018</v>
      </c>
      <c r="I30" s="10">
        <v>23.6</v>
      </c>
      <c r="J30" s="10">
        <v>13.4</v>
      </c>
      <c r="K30" s="10">
        <v>37</v>
      </c>
      <c r="L30" s="10">
        <v>0</v>
      </c>
      <c r="M30" s="10">
        <v>0</v>
      </c>
      <c r="N30" s="10">
        <v>37</v>
      </c>
      <c r="O30" s="11">
        <v>0.22</v>
      </c>
      <c r="P30" s="10">
        <v>0</v>
      </c>
      <c r="Q30" s="10">
        <v>0</v>
      </c>
      <c r="R30" s="10">
        <v>0</v>
      </c>
      <c r="S30" s="10">
        <v>0</v>
      </c>
      <c r="T30" s="11">
        <v>0.22</v>
      </c>
      <c r="U30" s="11">
        <v>6247.1040000000021</v>
      </c>
      <c r="V30" s="12"/>
      <c r="W30" s="12"/>
    </row>
    <row r="31" spans="1:23" ht="42.75" customHeight="1">
      <c r="A31" s="8">
        <v>19</v>
      </c>
      <c r="B31" s="9" t="s">
        <v>38</v>
      </c>
      <c r="C31" s="10">
        <v>3081.3979999999992</v>
      </c>
      <c r="D31" s="10">
        <v>8.7200000000000006</v>
      </c>
      <c r="E31" s="10">
        <v>19.435000000000002</v>
      </c>
      <c r="F31" s="10">
        <v>0</v>
      </c>
      <c r="G31" s="10">
        <v>3.38</v>
      </c>
      <c r="H31" s="10">
        <v>3090.117999999999</v>
      </c>
      <c r="I31" s="10">
        <v>50.180000000000007</v>
      </c>
      <c r="J31" s="10">
        <v>0</v>
      </c>
      <c r="K31" s="10">
        <v>47.02</v>
      </c>
      <c r="L31" s="10">
        <v>0</v>
      </c>
      <c r="M31" s="10">
        <v>0</v>
      </c>
      <c r="N31" s="10">
        <v>50.180000000000007</v>
      </c>
      <c r="O31" s="11">
        <v>128.47999999999999</v>
      </c>
      <c r="P31" s="10">
        <v>0</v>
      </c>
      <c r="Q31" s="10">
        <v>0</v>
      </c>
      <c r="R31" s="10">
        <v>0</v>
      </c>
      <c r="S31" s="10">
        <v>0</v>
      </c>
      <c r="T31" s="11">
        <v>128.47999999999999</v>
      </c>
      <c r="U31" s="11">
        <v>3268.7779999999989</v>
      </c>
      <c r="V31" s="12"/>
      <c r="W31" s="12"/>
    </row>
    <row r="32" spans="1:23" ht="42.75" customHeight="1">
      <c r="A32" s="8">
        <v>20</v>
      </c>
      <c r="B32" s="9" t="s">
        <v>39</v>
      </c>
      <c r="C32" s="10">
        <v>4377.95</v>
      </c>
      <c r="D32" s="10">
        <v>1.79</v>
      </c>
      <c r="E32" s="10">
        <v>11.059999999999999</v>
      </c>
      <c r="F32" s="10">
        <v>0</v>
      </c>
      <c r="G32" s="10">
        <v>0</v>
      </c>
      <c r="H32" s="10">
        <v>4379.74</v>
      </c>
      <c r="I32" s="10">
        <v>158.5</v>
      </c>
      <c r="J32" s="10">
        <v>15.82</v>
      </c>
      <c r="K32" s="10">
        <v>40.480000000000004</v>
      </c>
      <c r="L32" s="10">
        <v>0</v>
      </c>
      <c r="M32" s="10">
        <v>0</v>
      </c>
      <c r="N32" s="10">
        <v>174.32</v>
      </c>
      <c r="O32" s="11">
        <v>243.63999999999996</v>
      </c>
      <c r="P32" s="10">
        <v>0.01</v>
      </c>
      <c r="Q32" s="10">
        <v>0.01</v>
      </c>
      <c r="R32" s="10">
        <v>0</v>
      </c>
      <c r="S32" s="10">
        <v>27.41</v>
      </c>
      <c r="T32" s="11">
        <v>243.64999999999995</v>
      </c>
      <c r="U32" s="11">
        <v>4797.7099999999991</v>
      </c>
      <c r="V32" s="12"/>
      <c r="W32" s="12"/>
    </row>
    <row r="33" spans="1:23" s="17" customFormat="1" ht="42.75" customHeight="1">
      <c r="A33" s="14"/>
      <c r="B33" s="15" t="s">
        <v>68</v>
      </c>
      <c r="C33" s="16">
        <v>18098.925000000003</v>
      </c>
      <c r="D33" s="16">
        <v>19.77</v>
      </c>
      <c r="E33" s="16">
        <v>102.375</v>
      </c>
      <c r="F33" s="16">
        <v>0</v>
      </c>
      <c r="G33" s="16">
        <v>3.38</v>
      </c>
      <c r="H33" s="16">
        <v>18118.695</v>
      </c>
      <c r="I33" s="16">
        <v>341.63</v>
      </c>
      <c r="J33" s="16">
        <v>47.59</v>
      </c>
      <c r="K33" s="16">
        <v>180.53000000000003</v>
      </c>
      <c r="L33" s="16">
        <v>0</v>
      </c>
      <c r="M33" s="16">
        <v>0</v>
      </c>
      <c r="N33" s="16">
        <v>389.22</v>
      </c>
      <c r="O33" s="16">
        <v>510.41999999999996</v>
      </c>
      <c r="P33" s="16">
        <v>0.01</v>
      </c>
      <c r="Q33" s="16">
        <v>0.01</v>
      </c>
      <c r="R33" s="16">
        <v>0</v>
      </c>
      <c r="S33" s="16">
        <v>27.41</v>
      </c>
      <c r="T33" s="16">
        <v>510.42999999999995</v>
      </c>
      <c r="U33" s="16">
        <v>19018.345000000001</v>
      </c>
      <c r="V33" s="66"/>
      <c r="W33" s="66"/>
    </row>
    <row r="34" spans="1:23" ht="42.75" customHeight="1">
      <c r="A34" s="8">
        <v>21</v>
      </c>
      <c r="B34" s="9" t="s">
        <v>40</v>
      </c>
      <c r="C34" s="10">
        <v>5895.0600000000013</v>
      </c>
      <c r="D34" s="10">
        <v>9.68</v>
      </c>
      <c r="E34" s="10">
        <v>38.629999999999995</v>
      </c>
      <c r="F34" s="10">
        <v>0</v>
      </c>
      <c r="G34" s="10">
        <v>0</v>
      </c>
      <c r="H34" s="10">
        <v>5904.7400000000016</v>
      </c>
      <c r="I34" s="10">
        <v>2</v>
      </c>
      <c r="J34" s="10">
        <v>0</v>
      </c>
      <c r="K34" s="10">
        <v>2</v>
      </c>
      <c r="L34" s="10">
        <v>0</v>
      </c>
      <c r="M34" s="10">
        <v>0</v>
      </c>
      <c r="N34" s="10">
        <v>2</v>
      </c>
      <c r="O34" s="11">
        <v>38.700000000000003</v>
      </c>
      <c r="P34" s="10">
        <v>0</v>
      </c>
      <c r="Q34" s="10">
        <v>38.700000000000003</v>
      </c>
      <c r="R34" s="10">
        <v>0</v>
      </c>
      <c r="S34" s="10">
        <v>0</v>
      </c>
      <c r="T34" s="11">
        <v>38.700000000000003</v>
      </c>
      <c r="U34" s="11">
        <v>5945.4400000000014</v>
      </c>
      <c r="V34" s="18"/>
      <c r="W34" s="18"/>
    </row>
    <row r="35" spans="1:23" ht="42.75" customHeight="1">
      <c r="A35" s="8">
        <v>22</v>
      </c>
      <c r="B35" s="9" t="s">
        <v>41</v>
      </c>
      <c r="C35" s="10">
        <v>4663.1650000000009</v>
      </c>
      <c r="D35" s="10">
        <v>11.79</v>
      </c>
      <c r="E35" s="10">
        <v>50.05</v>
      </c>
      <c r="F35" s="10">
        <v>0</v>
      </c>
      <c r="G35" s="10">
        <v>0</v>
      </c>
      <c r="H35" s="10">
        <v>4674.9550000000008</v>
      </c>
      <c r="I35" s="10">
        <v>0.1</v>
      </c>
      <c r="J35" s="10">
        <v>0</v>
      </c>
      <c r="K35" s="10">
        <v>0</v>
      </c>
      <c r="L35" s="10">
        <v>0</v>
      </c>
      <c r="M35" s="10">
        <v>0</v>
      </c>
      <c r="N35" s="10">
        <v>0.1</v>
      </c>
      <c r="O35" s="11">
        <v>16.43</v>
      </c>
      <c r="P35" s="10">
        <v>0</v>
      </c>
      <c r="Q35" s="10">
        <v>0</v>
      </c>
      <c r="R35" s="10">
        <v>0</v>
      </c>
      <c r="S35" s="10">
        <v>0</v>
      </c>
      <c r="T35" s="11">
        <v>16.43</v>
      </c>
      <c r="U35" s="11">
        <v>4691.4850000000015</v>
      </c>
      <c r="V35" s="18"/>
      <c r="W35" s="18"/>
    </row>
    <row r="36" spans="1:23" ht="42.75" customHeight="1">
      <c r="A36" s="8">
        <v>23</v>
      </c>
      <c r="B36" s="9" t="s">
        <v>42</v>
      </c>
      <c r="C36" s="10">
        <v>19368.120000000003</v>
      </c>
      <c r="D36" s="10">
        <v>0</v>
      </c>
      <c r="E36" s="10">
        <v>1.25</v>
      </c>
      <c r="F36" s="10">
        <v>0</v>
      </c>
      <c r="G36" s="10">
        <v>0</v>
      </c>
      <c r="H36" s="10">
        <v>19368.120000000003</v>
      </c>
      <c r="I36" s="10">
        <v>8.5</v>
      </c>
      <c r="J36" s="10">
        <v>0</v>
      </c>
      <c r="K36" s="10">
        <v>0</v>
      </c>
      <c r="L36" s="10">
        <v>0</v>
      </c>
      <c r="M36" s="10">
        <v>0</v>
      </c>
      <c r="N36" s="10">
        <v>8.5</v>
      </c>
      <c r="O36" s="11">
        <v>0</v>
      </c>
      <c r="P36" s="10">
        <v>36.19</v>
      </c>
      <c r="Q36" s="10">
        <v>36.19</v>
      </c>
      <c r="R36" s="10">
        <v>0</v>
      </c>
      <c r="S36" s="10">
        <v>0</v>
      </c>
      <c r="T36" s="11">
        <v>36.19</v>
      </c>
      <c r="U36" s="11">
        <v>19412.810000000001</v>
      </c>
      <c r="V36" s="18"/>
      <c r="W36" s="18"/>
    </row>
    <row r="37" spans="1:23" ht="42.75" customHeight="1">
      <c r="A37" s="8">
        <v>24</v>
      </c>
      <c r="B37" s="9" t="s">
        <v>43</v>
      </c>
      <c r="C37" s="10">
        <v>7011.3999999999987</v>
      </c>
      <c r="D37" s="10">
        <v>0.66</v>
      </c>
      <c r="E37" s="10">
        <v>4.46</v>
      </c>
      <c r="F37" s="10">
        <v>0</v>
      </c>
      <c r="G37" s="10">
        <v>0</v>
      </c>
      <c r="H37" s="10">
        <v>7012.0599999999986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1">
        <v>3.1</v>
      </c>
      <c r="P37" s="10">
        <v>0</v>
      </c>
      <c r="Q37" s="10">
        <v>0</v>
      </c>
      <c r="R37" s="10">
        <v>0</v>
      </c>
      <c r="S37" s="10">
        <v>0</v>
      </c>
      <c r="T37" s="11">
        <v>3.1</v>
      </c>
      <c r="U37" s="11">
        <v>7015.1599999999989</v>
      </c>
      <c r="V37" s="18"/>
      <c r="W37" s="18"/>
    </row>
    <row r="38" spans="1:23" s="17" customFormat="1" ht="42.75" customHeight="1">
      <c r="A38" s="14"/>
      <c r="B38" s="15" t="s">
        <v>44</v>
      </c>
      <c r="C38" s="16">
        <v>36937.745000000003</v>
      </c>
      <c r="D38" s="16">
        <v>22.13</v>
      </c>
      <c r="E38" s="16">
        <v>94.389999999999986</v>
      </c>
      <c r="F38" s="16">
        <v>0</v>
      </c>
      <c r="G38" s="16">
        <v>0</v>
      </c>
      <c r="H38" s="16">
        <v>36959.875000000007</v>
      </c>
      <c r="I38" s="16">
        <v>10.6</v>
      </c>
      <c r="J38" s="16">
        <v>0</v>
      </c>
      <c r="K38" s="16">
        <v>2</v>
      </c>
      <c r="L38" s="16">
        <v>0</v>
      </c>
      <c r="M38" s="16">
        <v>0</v>
      </c>
      <c r="N38" s="16">
        <v>10.6</v>
      </c>
      <c r="O38" s="16">
        <v>58.230000000000004</v>
      </c>
      <c r="P38" s="16">
        <v>36.19</v>
      </c>
      <c r="Q38" s="16">
        <v>74.89</v>
      </c>
      <c r="R38" s="16">
        <v>0</v>
      </c>
      <c r="S38" s="16">
        <v>0</v>
      </c>
      <c r="T38" s="16">
        <v>94.419999999999987</v>
      </c>
      <c r="U38" s="16">
        <v>37064.895000000004</v>
      </c>
      <c r="V38" s="66"/>
      <c r="W38" s="66"/>
    </row>
    <row r="39" spans="1:23" s="17" customFormat="1" ht="42.75" customHeight="1">
      <c r="A39" s="14"/>
      <c r="B39" s="15" t="s">
        <v>45</v>
      </c>
      <c r="C39" s="16">
        <v>66562.278999999995</v>
      </c>
      <c r="D39" s="16">
        <v>53.82</v>
      </c>
      <c r="E39" s="16">
        <v>252.46499999999997</v>
      </c>
      <c r="F39" s="16">
        <v>0</v>
      </c>
      <c r="G39" s="16">
        <v>3.38</v>
      </c>
      <c r="H39" s="16">
        <v>66616.099000000002</v>
      </c>
      <c r="I39" s="16">
        <v>743.19499999999994</v>
      </c>
      <c r="J39" s="16">
        <v>50.45</v>
      </c>
      <c r="K39" s="16">
        <v>191.32000000000002</v>
      </c>
      <c r="L39" s="16">
        <v>0</v>
      </c>
      <c r="M39" s="16">
        <v>0</v>
      </c>
      <c r="N39" s="16">
        <v>793.64499999999998</v>
      </c>
      <c r="O39" s="16">
        <v>764.6</v>
      </c>
      <c r="P39" s="16">
        <v>39.72</v>
      </c>
      <c r="Q39" s="16">
        <v>114.85000000000001</v>
      </c>
      <c r="R39" s="16">
        <v>0</v>
      </c>
      <c r="S39" s="16">
        <v>72.8</v>
      </c>
      <c r="T39" s="16">
        <v>804.31999999999994</v>
      </c>
      <c r="U39" s="16">
        <v>68214.063999999998</v>
      </c>
      <c r="V39" s="66"/>
      <c r="W39" s="66"/>
    </row>
    <row r="40" spans="1:23" ht="42.75" customHeight="1">
      <c r="A40" s="8">
        <v>25</v>
      </c>
      <c r="B40" s="9" t="s">
        <v>46</v>
      </c>
      <c r="C40" s="10">
        <v>13829.378000000002</v>
      </c>
      <c r="D40" s="10">
        <v>24.76</v>
      </c>
      <c r="E40" s="10">
        <v>69.05</v>
      </c>
      <c r="F40" s="10">
        <v>0</v>
      </c>
      <c r="G40" s="10">
        <v>0</v>
      </c>
      <c r="H40" s="10">
        <v>13854.138000000003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1">
        <v>0</v>
      </c>
      <c r="P40" s="10">
        <v>0</v>
      </c>
      <c r="Q40" s="10">
        <v>0</v>
      </c>
      <c r="R40" s="10">
        <v>0</v>
      </c>
      <c r="S40" s="10">
        <v>0</v>
      </c>
      <c r="T40" s="11">
        <v>0</v>
      </c>
      <c r="U40" s="11">
        <v>13854.138000000003</v>
      </c>
      <c r="V40" s="12"/>
      <c r="W40" s="12"/>
    </row>
    <row r="41" spans="1:23" ht="42.75" customHeight="1">
      <c r="A41" s="8">
        <v>26</v>
      </c>
      <c r="B41" s="9" t="s">
        <v>47</v>
      </c>
      <c r="C41" s="10">
        <v>10314.345999999992</v>
      </c>
      <c r="D41" s="10">
        <v>86.68</v>
      </c>
      <c r="E41" s="10">
        <v>291.31000000000006</v>
      </c>
      <c r="F41" s="10">
        <v>0</v>
      </c>
      <c r="G41" s="10">
        <v>0</v>
      </c>
      <c r="H41" s="10">
        <v>10401.025999999993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1">
        <v>0</v>
      </c>
      <c r="P41" s="10">
        <v>0</v>
      </c>
      <c r="Q41" s="10">
        <v>0</v>
      </c>
      <c r="R41" s="10">
        <v>0</v>
      </c>
      <c r="S41" s="10">
        <v>0</v>
      </c>
      <c r="T41" s="11">
        <v>0</v>
      </c>
      <c r="U41" s="11">
        <v>10401.025999999993</v>
      </c>
      <c r="V41" s="12"/>
      <c r="W41" s="12"/>
    </row>
    <row r="42" spans="1:23" ht="42.75" customHeight="1">
      <c r="A42" s="8">
        <v>27</v>
      </c>
      <c r="B42" s="9" t="s">
        <v>48</v>
      </c>
      <c r="C42" s="10">
        <v>23899.194</v>
      </c>
      <c r="D42" s="10">
        <v>9.16</v>
      </c>
      <c r="E42" s="10">
        <v>34.44</v>
      </c>
      <c r="F42" s="10">
        <v>0</v>
      </c>
      <c r="G42" s="10">
        <v>0</v>
      </c>
      <c r="H42" s="10">
        <v>23908.353999999999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1">
        <v>0</v>
      </c>
      <c r="P42" s="10">
        <v>0</v>
      </c>
      <c r="Q42" s="10">
        <v>0</v>
      </c>
      <c r="R42" s="10">
        <v>0</v>
      </c>
      <c r="S42" s="10">
        <v>0</v>
      </c>
      <c r="T42" s="11">
        <v>0</v>
      </c>
      <c r="U42" s="11">
        <v>23908.353999999999</v>
      </c>
      <c r="V42" s="12"/>
      <c r="W42" s="12"/>
    </row>
    <row r="43" spans="1:23" ht="42.75" customHeight="1">
      <c r="A43" s="8">
        <v>28</v>
      </c>
      <c r="B43" s="9" t="s">
        <v>49</v>
      </c>
      <c r="C43" s="10">
        <v>2312.3230000000003</v>
      </c>
      <c r="D43" s="10">
        <v>8.1</v>
      </c>
      <c r="E43" s="10">
        <v>33.96</v>
      </c>
      <c r="F43" s="10">
        <v>0</v>
      </c>
      <c r="G43" s="10">
        <v>0</v>
      </c>
      <c r="H43" s="10">
        <v>2320.4230000000002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1">
        <v>0</v>
      </c>
      <c r="P43" s="10">
        <v>0</v>
      </c>
      <c r="Q43" s="10">
        <v>0</v>
      </c>
      <c r="R43" s="10">
        <v>0</v>
      </c>
      <c r="S43" s="10">
        <v>0</v>
      </c>
      <c r="T43" s="11">
        <v>0</v>
      </c>
      <c r="U43" s="11">
        <v>2320.4230000000002</v>
      </c>
      <c r="V43" s="12"/>
      <c r="W43" s="12"/>
    </row>
    <row r="44" spans="1:23" s="17" customFormat="1" ht="42.75" customHeight="1">
      <c r="A44" s="14"/>
      <c r="B44" s="15" t="s">
        <v>50</v>
      </c>
      <c r="C44" s="16">
        <v>50355.240999999995</v>
      </c>
      <c r="D44" s="16">
        <v>128.70000000000002</v>
      </c>
      <c r="E44" s="16">
        <v>428.76000000000005</v>
      </c>
      <c r="F44" s="16">
        <v>0</v>
      </c>
      <c r="G44" s="16">
        <v>0</v>
      </c>
      <c r="H44" s="16">
        <v>50483.940999999999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50483.940999999999</v>
      </c>
      <c r="V44" s="66"/>
      <c r="W44" s="66"/>
    </row>
    <row r="45" spans="1:23" ht="42.75" customHeight="1">
      <c r="A45" s="8">
        <v>29</v>
      </c>
      <c r="B45" s="9" t="s">
        <v>51</v>
      </c>
      <c r="C45" s="10">
        <v>14078.989999999998</v>
      </c>
      <c r="D45" s="10">
        <v>0.99</v>
      </c>
      <c r="E45" s="10">
        <v>125.92999999999999</v>
      </c>
      <c r="F45" s="10">
        <v>0</v>
      </c>
      <c r="G45" s="10">
        <v>0</v>
      </c>
      <c r="H45" s="10">
        <v>14079.979999999998</v>
      </c>
      <c r="I45" s="10">
        <v>6.6400000000000006</v>
      </c>
      <c r="J45" s="10">
        <v>0</v>
      </c>
      <c r="K45" s="10">
        <v>0.01</v>
      </c>
      <c r="L45" s="10">
        <v>0</v>
      </c>
      <c r="M45" s="10">
        <v>0</v>
      </c>
      <c r="N45" s="10">
        <v>6.6400000000000006</v>
      </c>
      <c r="O45" s="11">
        <v>91.050000000000011</v>
      </c>
      <c r="P45" s="10">
        <v>3.34</v>
      </c>
      <c r="Q45" s="10">
        <v>64.22</v>
      </c>
      <c r="R45" s="10">
        <v>0</v>
      </c>
      <c r="S45" s="10">
        <v>0</v>
      </c>
      <c r="T45" s="11">
        <v>94.390000000000015</v>
      </c>
      <c r="U45" s="11">
        <v>14181.009999999997</v>
      </c>
      <c r="V45" s="73"/>
      <c r="W45" s="12"/>
    </row>
    <row r="46" spans="1:23" ht="42.75" customHeight="1">
      <c r="A46" s="8">
        <v>30</v>
      </c>
      <c r="B46" s="9" t="s">
        <v>52</v>
      </c>
      <c r="C46" s="10">
        <v>7292.6699999999992</v>
      </c>
      <c r="D46" s="10">
        <v>4.96</v>
      </c>
      <c r="E46" s="10">
        <v>32.270000000000003</v>
      </c>
      <c r="F46" s="10">
        <v>0</v>
      </c>
      <c r="G46" s="10">
        <v>0</v>
      </c>
      <c r="H46" s="10">
        <v>7297.6299999999992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1">
        <v>7.5900000000000007</v>
      </c>
      <c r="P46" s="10">
        <v>0</v>
      </c>
      <c r="Q46" s="10">
        <v>0</v>
      </c>
      <c r="R46" s="10">
        <v>0</v>
      </c>
      <c r="S46" s="10">
        <v>0.31</v>
      </c>
      <c r="T46" s="11">
        <v>7.5900000000000007</v>
      </c>
      <c r="U46" s="11">
        <v>7305.2199999999993</v>
      </c>
      <c r="V46" s="73"/>
      <c r="W46" s="12"/>
    </row>
    <row r="47" spans="1:23" ht="42.75" customHeight="1">
      <c r="A47" s="8">
        <v>31</v>
      </c>
      <c r="B47" s="9" t="s">
        <v>53</v>
      </c>
      <c r="C47" s="10">
        <v>12302.770000000002</v>
      </c>
      <c r="D47" s="10">
        <v>0.55000000000000004</v>
      </c>
      <c r="E47" s="10">
        <v>10.06</v>
      </c>
      <c r="F47" s="10">
        <v>0</v>
      </c>
      <c r="G47" s="10">
        <v>0</v>
      </c>
      <c r="H47" s="10">
        <v>12303.320000000002</v>
      </c>
      <c r="I47" s="10">
        <v>1.2999999999999998</v>
      </c>
      <c r="J47" s="10">
        <v>0</v>
      </c>
      <c r="K47" s="10">
        <v>0</v>
      </c>
      <c r="L47" s="10">
        <v>0</v>
      </c>
      <c r="M47" s="10">
        <v>0</v>
      </c>
      <c r="N47" s="10">
        <v>1.2999999999999998</v>
      </c>
      <c r="O47" s="11">
        <v>86.18</v>
      </c>
      <c r="P47" s="10">
        <v>0</v>
      </c>
      <c r="Q47" s="10">
        <v>0</v>
      </c>
      <c r="R47" s="10">
        <v>0</v>
      </c>
      <c r="S47" s="10">
        <v>0.1</v>
      </c>
      <c r="T47" s="11">
        <v>86.18</v>
      </c>
      <c r="U47" s="11">
        <v>12390.800000000001</v>
      </c>
      <c r="V47" s="73"/>
      <c r="W47" s="12"/>
    </row>
    <row r="48" spans="1:23" ht="42.75" customHeight="1">
      <c r="A48" s="8">
        <v>32</v>
      </c>
      <c r="B48" s="9" t="s">
        <v>54</v>
      </c>
      <c r="C48" s="10">
        <v>11099.832000000008</v>
      </c>
      <c r="D48" s="10">
        <v>0</v>
      </c>
      <c r="E48" s="10">
        <v>9.64</v>
      </c>
      <c r="F48" s="10">
        <v>0</v>
      </c>
      <c r="G48" s="10">
        <v>0</v>
      </c>
      <c r="H48" s="10">
        <v>11099.832000000008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1">
        <v>30.53</v>
      </c>
      <c r="P48" s="10">
        <v>0</v>
      </c>
      <c r="Q48" s="10">
        <v>0.53</v>
      </c>
      <c r="R48" s="10">
        <v>0</v>
      </c>
      <c r="S48" s="10">
        <v>0</v>
      </c>
      <c r="T48" s="11">
        <v>30.53</v>
      </c>
      <c r="U48" s="11">
        <v>11130.362000000008</v>
      </c>
      <c r="V48" s="73"/>
      <c r="W48" s="12"/>
    </row>
    <row r="49" spans="1:23" s="17" customFormat="1" ht="42.75" customHeight="1">
      <c r="A49" s="14"/>
      <c r="B49" s="15" t="s">
        <v>55</v>
      </c>
      <c r="C49" s="16">
        <v>44774.26200000001</v>
      </c>
      <c r="D49" s="16">
        <v>6.5</v>
      </c>
      <c r="E49" s="16">
        <v>177.89999999999998</v>
      </c>
      <c r="F49" s="16">
        <v>0</v>
      </c>
      <c r="G49" s="16">
        <v>0</v>
      </c>
      <c r="H49" s="16">
        <v>44780.76200000001</v>
      </c>
      <c r="I49" s="16">
        <v>7.94</v>
      </c>
      <c r="J49" s="16">
        <v>0</v>
      </c>
      <c r="K49" s="16">
        <v>0.01</v>
      </c>
      <c r="L49" s="16">
        <v>0</v>
      </c>
      <c r="M49" s="16">
        <v>0</v>
      </c>
      <c r="N49" s="16">
        <v>7.94</v>
      </c>
      <c r="O49" s="16">
        <v>215.35000000000002</v>
      </c>
      <c r="P49" s="16">
        <v>3.34</v>
      </c>
      <c r="Q49" s="16">
        <v>64.75</v>
      </c>
      <c r="R49" s="16">
        <v>0</v>
      </c>
      <c r="S49" s="16">
        <v>0.41000000000000003</v>
      </c>
      <c r="T49" s="16">
        <v>218.69000000000003</v>
      </c>
      <c r="U49" s="16">
        <v>45007.392000000007</v>
      </c>
      <c r="V49" s="66"/>
      <c r="W49" s="66"/>
    </row>
    <row r="50" spans="1:23" s="17" customFormat="1" ht="42.75" customHeight="1">
      <c r="A50" s="14"/>
      <c r="B50" s="15" t="s">
        <v>56</v>
      </c>
      <c r="C50" s="16">
        <v>95129.502999999997</v>
      </c>
      <c r="D50" s="16">
        <v>135.20000000000002</v>
      </c>
      <c r="E50" s="16">
        <v>606.66000000000008</v>
      </c>
      <c r="F50" s="16">
        <v>0</v>
      </c>
      <c r="G50" s="16">
        <v>0</v>
      </c>
      <c r="H50" s="16">
        <v>95264.703000000009</v>
      </c>
      <c r="I50" s="16">
        <v>7.94</v>
      </c>
      <c r="J50" s="16">
        <v>0</v>
      </c>
      <c r="K50" s="16">
        <v>0.01</v>
      </c>
      <c r="L50" s="16">
        <v>0</v>
      </c>
      <c r="M50" s="16">
        <v>0</v>
      </c>
      <c r="N50" s="16">
        <v>7.94</v>
      </c>
      <c r="O50" s="16">
        <v>215.35000000000002</v>
      </c>
      <c r="P50" s="16">
        <v>3.34</v>
      </c>
      <c r="Q50" s="16">
        <v>64.75</v>
      </c>
      <c r="R50" s="16">
        <v>0</v>
      </c>
      <c r="S50" s="16">
        <v>0.41000000000000003</v>
      </c>
      <c r="T50" s="16">
        <v>218.69000000000003</v>
      </c>
      <c r="U50" s="16">
        <v>95491.333000000013</v>
      </c>
      <c r="V50" s="66"/>
      <c r="W50" s="66"/>
    </row>
    <row r="51" spans="1:23" s="17" customFormat="1" ht="42.75" customHeight="1">
      <c r="A51" s="14"/>
      <c r="B51" s="15" t="s">
        <v>57</v>
      </c>
      <c r="C51" s="16">
        <v>172774.69500000001</v>
      </c>
      <c r="D51" s="16">
        <v>200.65</v>
      </c>
      <c r="E51" s="16">
        <v>973.67499999999995</v>
      </c>
      <c r="F51" s="16">
        <v>66.989999999999995</v>
      </c>
      <c r="G51" s="16">
        <v>416.87</v>
      </c>
      <c r="H51" s="16">
        <v>172908.35500000001</v>
      </c>
      <c r="I51" s="16">
        <v>2206.6850000000004</v>
      </c>
      <c r="J51" s="16">
        <v>92.81</v>
      </c>
      <c r="K51" s="16">
        <v>253.40200000000002</v>
      </c>
      <c r="L51" s="16">
        <v>0.76</v>
      </c>
      <c r="M51" s="16">
        <v>1.75</v>
      </c>
      <c r="N51" s="16">
        <v>2298.7350000000001</v>
      </c>
      <c r="O51" s="16">
        <v>5649.2039999999997</v>
      </c>
      <c r="P51" s="16">
        <v>266.75</v>
      </c>
      <c r="Q51" s="16">
        <v>1118.1800000000003</v>
      </c>
      <c r="R51" s="16">
        <v>0</v>
      </c>
      <c r="S51" s="16">
        <v>144.16999999999999</v>
      </c>
      <c r="T51" s="16">
        <v>5915.9539999999997</v>
      </c>
      <c r="U51" s="16">
        <v>181123.04399999999</v>
      </c>
      <c r="V51" s="66"/>
      <c r="W51" s="66"/>
    </row>
    <row r="52" spans="1:23" s="23" customFormat="1" ht="42.75" hidden="1" customHeight="1">
      <c r="A52" s="19"/>
      <c r="B52" s="20"/>
      <c r="C52" s="10">
        <f>'May 2022'!H52</f>
        <v>0</v>
      </c>
      <c r="D52" s="21"/>
      <c r="E52" s="10">
        <f>'May 2022'!E52+'July -2022'!D52</f>
        <v>0</v>
      </c>
      <c r="F52" s="21"/>
      <c r="G52" s="10">
        <f>'May 2022'!G52+'July -2022'!F52</f>
        <v>0</v>
      </c>
      <c r="H52" s="10">
        <f t="shared" ref="H8:H53" si="0">C52+D52-F52</f>
        <v>0</v>
      </c>
      <c r="I52" s="10">
        <f>'May 2022'!N52</f>
        <v>0</v>
      </c>
      <c r="J52" s="21"/>
      <c r="K52" s="10">
        <f>'May 2022'!K52+'July -2022'!J52</f>
        <v>0</v>
      </c>
      <c r="L52" s="21"/>
      <c r="M52" s="10">
        <f>'May 2022'!M52+'July -2022'!L52</f>
        <v>0</v>
      </c>
      <c r="N52" s="21"/>
      <c r="O52" s="21"/>
      <c r="P52" s="21"/>
      <c r="Q52" s="10">
        <f>'May 2022'!Q52+'July -2022'!P52</f>
        <v>0</v>
      </c>
      <c r="R52" s="21"/>
      <c r="S52" s="10">
        <f>'May 2022'!S52+'July -2022'!R52</f>
        <v>0</v>
      </c>
      <c r="T52" s="21"/>
      <c r="U52" s="21"/>
      <c r="V52" s="21"/>
      <c r="W52" s="21"/>
    </row>
    <row r="53" spans="1:23" s="23" customFormat="1" hidden="1">
      <c r="A53" s="19"/>
      <c r="B53" s="20"/>
      <c r="C53" s="10">
        <f>'May 2022'!H53</f>
        <v>0</v>
      </c>
      <c r="D53" s="21"/>
      <c r="E53" s="10">
        <f>'May 2022'!E53+'July -2022'!D53</f>
        <v>0</v>
      </c>
      <c r="F53" s="21"/>
      <c r="G53" s="10">
        <f>'May 2022'!G53+'July -2022'!F53</f>
        <v>0</v>
      </c>
      <c r="H53" s="10">
        <f t="shared" si="0"/>
        <v>0</v>
      </c>
      <c r="I53" s="10">
        <f>'May 2022'!N53</f>
        <v>0</v>
      </c>
      <c r="J53" s="21"/>
      <c r="K53" s="10">
        <f>'May 2022'!K53+'July -2022'!J53</f>
        <v>0</v>
      </c>
      <c r="L53" s="21"/>
      <c r="M53" s="10">
        <f>'May 2022'!M53+'July -2022'!L53</f>
        <v>0</v>
      </c>
      <c r="N53" s="21"/>
      <c r="O53" s="21"/>
      <c r="P53" s="24"/>
      <c r="Q53" s="10">
        <f>'May 2022'!Q53+'July -2022'!P53</f>
        <v>0</v>
      </c>
      <c r="R53" s="21"/>
      <c r="S53" s="10">
        <f>'May 2022'!S53+'July -2022'!R53</f>
        <v>0</v>
      </c>
      <c r="T53" s="25"/>
      <c r="U53" s="21"/>
      <c r="V53" s="21"/>
      <c r="W53" s="21"/>
    </row>
    <row r="54" spans="1:23" s="23" customFormat="1">
      <c r="A54" s="19"/>
      <c r="B54" s="20"/>
      <c r="C54" s="21"/>
      <c r="D54" s="21"/>
      <c r="E54" s="22"/>
      <c r="F54" s="21"/>
      <c r="G54" s="21"/>
      <c r="H54" s="21"/>
      <c r="I54" s="24"/>
      <c r="J54" s="21"/>
      <c r="K54" s="22"/>
      <c r="L54" s="21"/>
      <c r="M54" s="24"/>
      <c r="N54" s="21" t="s">
        <v>66</v>
      </c>
      <c r="O54" s="21"/>
      <c r="P54" s="24"/>
      <c r="Q54" s="22"/>
      <c r="R54" s="21"/>
      <c r="S54" s="24"/>
      <c r="T54" s="25"/>
      <c r="U54" s="21"/>
      <c r="V54" s="21"/>
      <c r="W54" s="21"/>
    </row>
    <row r="55" spans="1:23" s="23" customFormat="1">
      <c r="A55" s="19"/>
      <c r="B55" s="20"/>
      <c r="C55" s="21"/>
      <c r="D55" s="21"/>
      <c r="E55" s="22"/>
      <c r="F55" s="21"/>
      <c r="G55" s="21"/>
      <c r="H55" s="21"/>
      <c r="I55" s="24"/>
      <c r="J55" s="21"/>
      <c r="K55" s="22"/>
      <c r="L55" s="21"/>
      <c r="M55" s="24"/>
      <c r="N55" s="21"/>
      <c r="O55" s="21"/>
      <c r="P55" s="24"/>
      <c r="Q55" s="22"/>
      <c r="R55" s="21"/>
      <c r="S55" s="24"/>
      <c r="T55" s="25"/>
      <c r="U55" s="21"/>
      <c r="V55" s="21"/>
      <c r="W55" s="21"/>
    </row>
    <row r="56" spans="1:23" s="17" customFormat="1" ht="57" customHeight="1">
      <c r="A56" s="26"/>
      <c r="B56" s="27"/>
      <c r="C56" s="28"/>
      <c r="D56" s="77" t="s">
        <v>58</v>
      </c>
      <c r="E56" s="77"/>
      <c r="F56" s="77"/>
      <c r="G56" s="77"/>
      <c r="H56" s="21">
        <f>D51+J51+P51-F51-L51-R51</f>
        <v>492.46000000000004</v>
      </c>
      <c r="I56" s="66"/>
      <c r="J56" s="66"/>
      <c r="K56" s="66"/>
      <c r="L56" s="66"/>
      <c r="M56" s="66"/>
      <c r="N56" s="66"/>
      <c r="O56" s="29"/>
      <c r="P56" s="66"/>
      <c r="Q56" s="66"/>
      <c r="R56" s="66"/>
      <c r="S56" s="66"/>
      <c r="T56" s="66"/>
      <c r="U56" s="67"/>
      <c r="V56" s="67"/>
      <c r="W56" s="67"/>
    </row>
    <row r="57" spans="1:23" s="17" customFormat="1" ht="66" customHeight="1">
      <c r="A57" s="26"/>
      <c r="B57" s="27"/>
      <c r="C57" s="66"/>
      <c r="D57" s="77" t="s">
        <v>59</v>
      </c>
      <c r="E57" s="77"/>
      <c r="F57" s="77"/>
      <c r="G57" s="77"/>
      <c r="H57" s="21">
        <f>E51+K51+Q51-G51-M51-S51</f>
        <v>1782.4670000000006</v>
      </c>
      <c r="I57" s="66"/>
      <c r="J57" s="66"/>
      <c r="K57" s="66"/>
      <c r="L57" s="66"/>
      <c r="M57" s="66"/>
      <c r="N57" s="66"/>
      <c r="O57" s="29"/>
      <c r="P57" s="66"/>
      <c r="Q57" s="66"/>
      <c r="R57" s="66"/>
      <c r="S57" s="66"/>
      <c r="T57" s="66"/>
      <c r="U57" s="67"/>
      <c r="V57" s="67"/>
      <c r="W57" s="67"/>
    </row>
    <row r="58" spans="1:23" ht="54" customHeight="1">
      <c r="C58" s="28"/>
      <c r="D58" s="77" t="s">
        <v>60</v>
      </c>
      <c r="E58" s="77"/>
      <c r="F58" s="77"/>
      <c r="G58" s="77"/>
      <c r="H58" s="21">
        <f>H51+N51+T51</f>
        <v>181123.04399999999</v>
      </c>
      <c r="I58" s="31"/>
      <c r="J58" s="31"/>
      <c r="K58" s="31"/>
      <c r="L58" s="32"/>
      <c r="M58" s="32"/>
      <c r="N58" s="45" t="e">
        <f>#REF!+'July -2022'!H56</f>
        <v>#REF!</v>
      </c>
      <c r="O58" s="12"/>
      <c r="P58" s="31"/>
      <c r="Q58" s="31"/>
      <c r="T58" s="41"/>
      <c r="U58" s="12"/>
      <c r="V58" s="12"/>
      <c r="W58" s="12"/>
    </row>
    <row r="59" spans="1:23" ht="42.75" customHeight="1">
      <c r="C59" s="67"/>
      <c r="D59" s="67"/>
      <c r="E59" s="1"/>
      <c r="H59" s="31"/>
      <c r="J59" s="33" t="e">
        <f>#REF!+'July -2022'!H56</f>
        <v>#REF!</v>
      </c>
      <c r="K59" s="31"/>
      <c r="L59" s="33" t="e">
        <f>#REF!+'July -2022'!H56</f>
        <v>#REF!</v>
      </c>
      <c r="M59" s="31"/>
      <c r="O59" s="12"/>
    </row>
    <row r="60" spans="1:23" s="17" customFormat="1" ht="78.75" customHeight="1">
      <c r="B60" s="70" t="s">
        <v>61</v>
      </c>
      <c r="C60" s="70"/>
      <c r="D60" s="70"/>
      <c r="E60" s="70"/>
      <c r="F60" s="70"/>
      <c r="H60" s="1"/>
      <c r="I60" s="34" t="e">
        <f>#REF!+'July -2022'!H56</f>
        <v>#REF!</v>
      </c>
      <c r="J60" s="1"/>
      <c r="K60" s="31"/>
      <c r="L60" s="31"/>
      <c r="M60" s="33">
        <f>'March 2022'!H58+'July -2022'!H56</f>
        <v>179833.03699999995</v>
      </c>
      <c r="Q60" s="70" t="s">
        <v>62</v>
      </c>
      <c r="R60" s="70"/>
      <c r="S60" s="70"/>
      <c r="T60" s="70"/>
      <c r="U60" s="70"/>
    </row>
    <row r="61" spans="1:23" s="17" customFormat="1" ht="45.75" customHeight="1">
      <c r="B61" s="70" t="s">
        <v>63</v>
      </c>
      <c r="C61" s="70"/>
      <c r="D61" s="70"/>
      <c r="E61" s="70"/>
      <c r="F61" s="70"/>
      <c r="G61" s="35"/>
      <c r="H61" s="36">
        <f>'[1]feb 2021'!H58+'July -2022'!H56</f>
        <v>177330.103</v>
      </c>
      <c r="I61" s="35"/>
      <c r="J61" s="28"/>
      <c r="K61" s="31"/>
      <c r="L61" s="31"/>
      <c r="M61" s="31"/>
      <c r="Q61" s="70" t="s">
        <v>63</v>
      </c>
      <c r="R61" s="70"/>
      <c r="S61" s="70"/>
      <c r="T61" s="70"/>
      <c r="U61" s="70"/>
    </row>
    <row r="62" spans="1:23" s="17" customFormat="1">
      <c r="B62" s="27"/>
      <c r="F62" s="37"/>
      <c r="I62" s="35"/>
      <c r="J62" s="37"/>
      <c r="Q62" s="67"/>
      <c r="R62" s="67"/>
      <c r="S62" s="2"/>
      <c r="T62" s="67"/>
      <c r="U62" s="67"/>
      <c r="V62" s="67"/>
      <c r="W62" s="67"/>
    </row>
    <row r="63" spans="1:23" s="17" customFormat="1" ht="61.5" customHeight="1">
      <c r="B63" s="27"/>
      <c r="G63" s="36">
        <f>'[1]May 2020'!H56+'July -2022'!H56</f>
        <v>175223.421</v>
      </c>
      <c r="J63" s="68" t="s">
        <v>64</v>
      </c>
      <c r="K63" s="68"/>
      <c r="L63" s="68"/>
      <c r="O63" s="67"/>
      <c r="S63" s="37"/>
      <c r="U63" s="67"/>
      <c r="V63" s="67"/>
      <c r="W63" s="67"/>
    </row>
    <row r="64" spans="1:23" s="17" customFormat="1" ht="58.5" customHeight="1">
      <c r="B64" s="27"/>
      <c r="H64" s="1"/>
      <c r="J64" s="68" t="s">
        <v>65</v>
      </c>
      <c r="K64" s="68"/>
      <c r="L64" s="68"/>
      <c r="O64" s="67"/>
      <c r="S64" s="37"/>
      <c r="U64" s="67"/>
      <c r="V64" s="67"/>
      <c r="W64" s="67"/>
    </row>
    <row r="66" spans="2:23">
      <c r="G66" s="31"/>
      <c r="H66" s="33" t="e">
        <f>#REF!+'July -2022'!H56</f>
        <v>#REF!</v>
      </c>
    </row>
    <row r="67" spans="2:23">
      <c r="H67" s="31"/>
      <c r="J67" s="31"/>
    </row>
    <row r="69" spans="2:23">
      <c r="B69" s="3"/>
      <c r="G69" s="38"/>
      <c r="O69" s="3"/>
      <c r="U69" s="3"/>
      <c r="V69" s="3"/>
      <c r="W69" s="3"/>
    </row>
  </sheetData>
  <mergeCells count="31">
    <mergeCell ref="J63:L63"/>
    <mergeCell ref="J64:L64"/>
    <mergeCell ref="D56:G56"/>
    <mergeCell ref="D57:G57"/>
    <mergeCell ref="D58:G58"/>
    <mergeCell ref="B60:F60"/>
    <mergeCell ref="Q60:U60"/>
    <mergeCell ref="B61:F61"/>
    <mergeCell ref="Q61:U61"/>
    <mergeCell ref="P5:Q5"/>
    <mergeCell ref="R5:S5"/>
    <mergeCell ref="T5:T6"/>
    <mergeCell ref="U5:U6"/>
    <mergeCell ref="V26:V27"/>
    <mergeCell ref="V45:V48"/>
    <mergeCell ref="H5:H6"/>
    <mergeCell ref="I5:I6"/>
    <mergeCell ref="J5:K5"/>
    <mergeCell ref="L5:M5"/>
    <mergeCell ref="N5:N6"/>
    <mergeCell ref="O5:O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E14:P37"/>
  <sheetViews>
    <sheetView topLeftCell="A22" workbookViewId="0">
      <selection activeCell="O19" sqref="O19"/>
    </sheetView>
  </sheetViews>
  <sheetFormatPr defaultRowHeight="15"/>
  <cols>
    <col min="1" max="5" width="9.140625" style="54"/>
    <col min="6" max="6" width="24" style="54" customWidth="1"/>
    <col min="7" max="7" width="10.85546875" style="54" customWidth="1"/>
    <col min="8" max="9" width="9.5703125" style="54" bestFit="1" customWidth="1"/>
    <col min="10" max="16384" width="9.140625" style="54"/>
  </cols>
  <sheetData>
    <row r="14" spans="5:16" s="48" customFormat="1">
      <c r="F14" s="74" t="s">
        <v>69</v>
      </c>
      <c r="G14" s="74"/>
      <c r="H14" s="74"/>
      <c r="J14" s="74" t="s">
        <v>70</v>
      </c>
      <c r="K14" s="74"/>
      <c r="L14" s="74"/>
      <c r="N14" s="74" t="s">
        <v>71</v>
      </c>
      <c r="O14" s="74"/>
      <c r="P14" s="74"/>
    </row>
    <row r="15" spans="5:16" s="48" customFormat="1">
      <c r="F15" s="49" t="s">
        <v>72</v>
      </c>
      <c r="G15" s="50" t="s">
        <v>73</v>
      </c>
      <c r="H15" s="51">
        <f>'April 2022  '!C51</f>
        <v>172351.55</v>
      </c>
      <c r="L15" s="51">
        <f>'April 2022  '!I51</f>
        <v>2047.0830000000001</v>
      </c>
      <c r="P15" s="51">
        <f>'April 2022  '!O51</f>
        <v>4941.9440000000004</v>
      </c>
    </row>
    <row r="16" spans="5:16">
      <c r="E16" s="52">
        <v>44652</v>
      </c>
      <c r="F16" s="53">
        <f>'April 2022  '!D51</f>
        <v>202.01999999999998</v>
      </c>
      <c r="G16" s="53">
        <f>'April 2022  '!F51</f>
        <v>3.38</v>
      </c>
      <c r="H16" s="53">
        <f t="shared" ref="H16:H27" si="0">H15+F16-G16</f>
        <v>172550.18999999997</v>
      </c>
      <c r="J16" s="53">
        <f>'April 2022  '!J51</f>
        <v>11.168000000000001</v>
      </c>
      <c r="K16" s="53">
        <f>'April 2022  '!L51</f>
        <v>0</v>
      </c>
      <c r="L16" s="53">
        <f t="shared" ref="L16:L27" si="1">L15+J16-K16</f>
        <v>2058.2510000000002</v>
      </c>
      <c r="N16" s="53">
        <f>'April 2022  '!P51</f>
        <v>205.27999999999997</v>
      </c>
      <c r="O16" s="53">
        <f>'April 2022  '!R51</f>
        <v>73.03</v>
      </c>
      <c r="P16" s="53">
        <f t="shared" ref="P16:P27" si="2">P15+N16-O16</f>
        <v>5074.1940000000004</v>
      </c>
    </row>
    <row r="17" spans="5:16">
      <c r="E17" s="52">
        <v>44682</v>
      </c>
      <c r="F17" s="53">
        <f>'May 2022'!D51</f>
        <v>321.01499999999999</v>
      </c>
      <c r="G17" s="53">
        <f>'May 2022'!F51</f>
        <v>90.75</v>
      </c>
      <c r="H17" s="53">
        <f t="shared" si="0"/>
        <v>172780.45499999999</v>
      </c>
      <c r="J17" s="53">
        <f>'May 2022'!J51</f>
        <v>7.0340000000000007</v>
      </c>
      <c r="K17" s="53">
        <f>'May 2022'!L51</f>
        <v>0</v>
      </c>
      <c r="L17" s="53">
        <f t="shared" si="1"/>
        <v>2065.2850000000003</v>
      </c>
      <c r="N17" s="53">
        <f>'May 2022'!P51</f>
        <v>127.26</v>
      </c>
      <c r="O17" s="53">
        <f>'May 2022'!R51</f>
        <v>0.18</v>
      </c>
      <c r="P17" s="53">
        <f t="shared" si="2"/>
        <v>5201.2740000000003</v>
      </c>
    </row>
    <row r="18" spans="5:16">
      <c r="E18" s="52">
        <v>44713</v>
      </c>
      <c r="F18" s="53">
        <f>'June 2022'!D51</f>
        <v>249.98999999999998</v>
      </c>
      <c r="G18" s="53">
        <f>'June 2022'!F51</f>
        <v>255.75</v>
      </c>
      <c r="H18" s="53">
        <f t="shared" si="0"/>
        <v>172774.69499999998</v>
      </c>
      <c r="J18" s="53">
        <f>'June 2022'!J51</f>
        <v>142.38999999999996</v>
      </c>
      <c r="K18" s="53">
        <f>'June 2022'!L51</f>
        <v>0.99</v>
      </c>
      <c r="L18" s="53">
        <f t="shared" si="1"/>
        <v>2206.6850000000004</v>
      </c>
      <c r="N18" s="53">
        <f>'June 2022'!P51</f>
        <v>518.89</v>
      </c>
      <c r="O18" s="53">
        <f>'June 2022'!R51</f>
        <v>70.959999999999994</v>
      </c>
      <c r="P18" s="53">
        <f t="shared" si="2"/>
        <v>5649.2040000000006</v>
      </c>
    </row>
    <row r="19" spans="5:16">
      <c r="E19" s="52">
        <v>44743</v>
      </c>
      <c r="F19" s="53"/>
      <c r="G19" s="53"/>
      <c r="H19" s="53">
        <f t="shared" si="0"/>
        <v>172774.69499999998</v>
      </c>
      <c r="J19" s="53"/>
      <c r="K19" s="53"/>
      <c r="L19" s="53">
        <f t="shared" si="1"/>
        <v>2206.6850000000004</v>
      </c>
      <c r="N19" s="53"/>
      <c r="O19" s="53"/>
      <c r="P19" s="53">
        <f t="shared" si="2"/>
        <v>5649.2040000000006</v>
      </c>
    </row>
    <row r="20" spans="5:16">
      <c r="E20" s="52">
        <v>44774</v>
      </c>
      <c r="F20" s="53"/>
      <c r="G20" s="53"/>
      <c r="H20" s="53">
        <f t="shared" si="0"/>
        <v>172774.69499999998</v>
      </c>
      <c r="J20" s="53"/>
      <c r="K20" s="53"/>
      <c r="L20" s="53">
        <f t="shared" si="1"/>
        <v>2206.6850000000004</v>
      </c>
      <c r="N20" s="53"/>
      <c r="O20" s="53"/>
      <c r="P20" s="53">
        <f t="shared" si="2"/>
        <v>5649.2040000000006</v>
      </c>
    </row>
    <row r="21" spans="5:16">
      <c r="E21" s="52">
        <v>44805</v>
      </c>
      <c r="F21" s="53"/>
      <c r="G21" s="53"/>
      <c r="H21" s="53">
        <f t="shared" si="0"/>
        <v>172774.69499999998</v>
      </c>
      <c r="J21" s="53"/>
      <c r="K21" s="53"/>
      <c r="L21" s="53">
        <f t="shared" si="1"/>
        <v>2206.6850000000004</v>
      </c>
      <c r="N21" s="53"/>
      <c r="O21" s="53"/>
      <c r="P21" s="53">
        <f t="shared" si="2"/>
        <v>5649.2040000000006</v>
      </c>
    </row>
    <row r="22" spans="5:16">
      <c r="E22" s="52">
        <v>44835</v>
      </c>
      <c r="F22" s="53"/>
      <c r="G22" s="53"/>
      <c r="H22" s="53">
        <f t="shared" si="0"/>
        <v>172774.69499999998</v>
      </c>
      <c r="J22" s="53"/>
      <c r="K22" s="53"/>
      <c r="L22" s="53">
        <f t="shared" si="1"/>
        <v>2206.6850000000004</v>
      </c>
      <c r="N22" s="53"/>
      <c r="O22" s="53"/>
      <c r="P22" s="53">
        <f t="shared" si="2"/>
        <v>5649.2040000000006</v>
      </c>
    </row>
    <row r="23" spans="5:16">
      <c r="E23" s="52">
        <v>44866</v>
      </c>
      <c r="F23" s="53"/>
      <c r="G23" s="53"/>
      <c r="H23" s="53">
        <f t="shared" si="0"/>
        <v>172774.69499999998</v>
      </c>
      <c r="J23" s="53"/>
      <c r="K23" s="53"/>
      <c r="L23" s="53">
        <f t="shared" si="1"/>
        <v>2206.6850000000004</v>
      </c>
      <c r="N23" s="53"/>
      <c r="O23" s="53"/>
      <c r="P23" s="53">
        <f t="shared" si="2"/>
        <v>5649.2040000000006</v>
      </c>
    </row>
    <row r="24" spans="5:16">
      <c r="E24" s="52">
        <v>44896</v>
      </c>
      <c r="F24" s="53"/>
      <c r="G24" s="53"/>
      <c r="H24" s="53">
        <f t="shared" si="0"/>
        <v>172774.69499999998</v>
      </c>
      <c r="J24" s="53"/>
      <c r="K24" s="53"/>
      <c r="L24" s="53">
        <f t="shared" si="1"/>
        <v>2206.6850000000004</v>
      </c>
      <c r="N24" s="53"/>
      <c r="O24" s="53"/>
      <c r="P24" s="53">
        <f t="shared" si="2"/>
        <v>5649.2040000000006</v>
      </c>
    </row>
    <row r="25" spans="5:16">
      <c r="E25" s="52">
        <v>44927</v>
      </c>
      <c r="F25" s="53"/>
      <c r="G25" s="53"/>
      <c r="H25" s="53">
        <f t="shared" si="0"/>
        <v>172774.69499999998</v>
      </c>
      <c r="J25" s="53"/>
      <c r="K25" s="53"/>
      <c r="L25" s="53">
        <f t="shared" si="1"/>
        <v>2206.6850000000004</v>
      </c>
      <c r="N25" s="53"/>
      <c r="O25" s="53"/>
      <c r="P25" s="53">
        <f t="shared" si="2"/>
        <v>5649.2040000000006</v>
      </c>
    </row>
    <row r="26" spans="5:16">
      <c r="E26" s="52">
        <v>44958</v>
      </c>
      <c r="F26" s="53"/>
      <c r="G26" s="53"/>
      <c r="H26" s="53">
        <f t="shared" si="0"/>
        <v>172774.69499999998</v>
      </c>
      <c r="J26" s="53"/>
      <c r="K26" s="53"/>
      <c r="L26" s="53">
        <f t="shared" si="1"/>
        <v>2206.6850000000004</v>
      </c>
      <c r="N26" s="53"/>
      <c r="O26" s="53"/>
      <c r="P26" s="53">
        <f t="shared" si="2"/>
        <v>5649.2040000000006</v>
      </c>
    </row>
    <row r="27" spans="5:16">
      <c r="E27" s="52">
        <v>44986</v>
      </c>
      <c r="F27" s="53"/>
      <c r="G27" s="53"/>
      <c r="H27" s="53">
        <f t="shared" si="0"/>
        <v>172774.69499999998</v>
      </c>
      <c r="J27" s="53"/>
      <c r="K27" s="53"/>
      <c r="L27" s="53">
        <f t="shared" si="1"/>
        <v>2206.6850000000004</v>
      </c>
      <c r="N27" s="53"/>
      <c r="O27" s="53"/>
      <c r="P27" s="53">
        <f t="shared" si="2"/>
        <v>5649.2040000000006</v>
      </c>
    </row>
    <row r="28" spans="5:16">
      <c r="F28" s="53">
        <f>SUM(F16:F27)</f>
        <v>773.02499999999998</v>
      </c>
      <c r="G28" s="53">
        <f>SUM(G16:G27)</f>
        <v>349.88</v>
      </c>
      <c r="J28" s="53">
        <f>SUM(J16:J27)</f>
        <v>160.59199999999996</v>
      </c>
      <c r="K28" s="53">
        <f>SUM(K16:K27)</f>
        <v>0.99</v>
      </c>
      <c r="N28" s="53">
        <f>SUM(N16:N27)</f>
        <v>851.43</v>
      </c>
      <c r="O28" s="53">
        <f>SUM(O16:O27)</f>
        <v>144.17000000000002</v>
      </c>
    </row>
    <row r="32" spans="5:16">
      <c r="F32" s="53">
        <f>F28+J28+N28</f>
        <v>1785.047</v>
      </c>
      <c r="G32" s="53">
        <f>G28+K28+O28</f>
        <v>495.04</v>
      </c>
      <c r="H32" s="53">
        <f>H15+F28-G28</f>
        <v>172774.69499999998</v>
      </c>
      <c r="L32" s="53">
        <f>L15+J28-K28</f>
        <v>2206.6850000000004</v>
      </c>
      <c r="P32" s="53">
        <f>P15+N28-O28</f>
        <v>5649.2040000000006</v>
      </c>
    </row>
    <row r="37" spans="6:8">
      <c r="F37" s="53">
        <f>H15+L15+P15+F32-G28-K28</f>
        <v>180774.75399999999</v>
      </c>
      <c r="H37" s="53">
        <f>H32+L32+P32</f>
        <v>180630.58399999997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March 2022</vt:lpstr>
      <vt:lpstr>April 2022  </vt:lpstr>
      <vt:lpstr>May 2022</vt:lpstr>
      <vt:lpstr>June 2022</vt:lpstr>
      <vt:lpstr>July -2022</vt:lpstr>
      <vt:lpstr>LT</vt:lpstr>
      <vt:lpstr>'April 2022  '!Print_Area</vt:lpstr>
      <vt:lpstr>'July -2022'!Print_Area</vt:lpstr>
      <vt:lpstr>'June 2022'!Print_Area</vt:lpstr>
      <vt:lpstr>'March 2022'!Print_Area</vt:lpstr>
      <vt:lpstr>'May 2022'!Print_Area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2022-08-10T06:39:06Z</dcterms:modified>
</cp:coreProperties>
</file>